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30" yWindow="-15" windowWidth="10275" windowHeight="7890" activeTab="1"/>
  </bookViews>
  <sheets>
    <sheet name="NOTAS" sheetId="36" r:id="rId1"/>
    <sheet name="RESUMO" sheetId="40" r:id="rId2"/>
    <sheet name="ÍNDICE ALUNO" sheetId="4" r:id="rId3"/>
    <sheet name="ÍNDICE DOCENTES" sheetId="37" r:id="rId4"/>
    <sheet name="ÍNDICE EE" sheetId="38" r:id="rId5"/>
    <sheet name="ÍNDICE OPERACIONAIS" sheetId="39" r:id="rId6"/>
  </sheets>
  <calcPr calcId="125725"/>
</workbook>
</file>

<file path=xl/calcChain.xml><?xml version="1.0" encoding="utf-8"?>
<calcChain xmlns="http://schemas.openxmlformats.org/spreadsheetml/2006/main">
  <c r="M9" i="40"/>
  <c r="T114" i="39"/>
  <c r="M11" i="40"/>
  <c r="L199" i="39"/>
  <c r="J199"/>
  <c r="H199"/>
  <c r="F199"/>
  <c r="F201"/>
  <c r="D201"/>
  <c r="D199"/>
  <c r="H194"/>
  <c r="G194"/>
  <c r="F194"/>
  <c r="E194"/>
  <c r="D194"/>
  <c r="H188"/>
  <c r="G188"/>
  <c r="F188"/>
  <c r="E188"/>
  <c r="D188"/>
  <c r="H182"/>
  <c r="G182"/>
  <c r="F182"/>
  <c r="E182"/>
  <c r="D182"/>
  <c r="H176"/>
  <c r="G176"/>
  <c r="F176"/>
  <c r="E176"/>
  <c r="D176"/>
  <c r="H170"/>
  <c r="G170"/>
  <c r="F170"/>
  <c r="E170"/>
  <c r="D170"/>
  <c r="H164"/>
  <c r="G164"/>
  <c r="F164"/>
  <c r="E164"/>
  <c r="D164"/>
  <c r="H158"/>
  <c r="G158"/>
  <c r="F158"/>
  <c r="E158"/>
  <c r="D158"/>
  <c r="H152"/>
  <c r="G152"/>
  <c r="F152"/>
  <c r="E152"/>
  <c r="D152"/>
  <c r="F131"/>
  <c r="D131"/>
  <c r="H141"/>
  <c r="G141"/>
  <c r="F141"/>
  <c r="E141"/>
  <c r="D141"/>
  <c r="H126"/>
  <c r="G126"/>
  <c r="F126"/>
  <c r="E126"/>
  <c r="D126"/>
  <c r="K120"/>
  <c r="H120"/>
  <c r="F120"/>
  <c r="D120"/>
  <c r="K115"/>
  <c r="H115"/>
  <c r="F115"/>
  <c r="D115"/>
  <c r="G111"/>
  <c r="K108"/>
  <c r="H108"/>
  <c r="F108"/>
  <c r="D108"/>
  <c r="F104"/>
  <c r="D104"/>
  <c r="F99"/>
  <c r="D99"/>
  <c r="F94"/>
  <c r="D94"/>
  <c r="G89"/>
  <c r="K86"/>
  <c r="G86"/>
  <c r="D86"/>
  <c r="L81"/>
  <c r="J81"/>
  <c r="J76"/>
  <c r="H81"/>
  <c r="H76"/>
  <c r="F76"/>
  <c r="F81"/>
  <c r="D81"/>
  <c r="D76"/>
  <c r="F71"/>
  <c r="D71"/>
  <c r="H67"/>
  <c r="G67"/>
  <c r="F67"/>
  <c r="E67"/>
  <c r="D67"/>
  <c r="H62"/>
  <c r="G62"/>
  <c r="F62"/>
  <c r="E62"/>
  <c r="D62"/>
  <c r="H57"/>
  <c r="G57"/>
  <c r="F57"/>
  <c r="E57"/>
  <c r="D57"/>
  <c r="H52"/>
  <c r="G52"/>
  <c r="F52"/>
  <c r="E52"/>
  <c r="D52"/>
  <c r="H47"/>
  <c r="G47"/>
  <c r="F47"/>
  <c r="E47"/>
  <c r="D47"/>
  <c r="H42"/>
  <c r="G42"/>
  <c r="F42"/>
  <c r="E42"/>
  <c r="D42"/>
  <c r="H37"/>
  <c r="G37"/>
  <c r="F37"/>
  <c r="E37"/>
  <c r="D37"/>
  <c r="H32"/>
  <c r="G32"/>
  <c r="F32"/>
  <c r="E32"/>
  <c r="D32"/>
  <c r="H27"/>
  <c r="G27"/>
  <c r="F27"/>
  <c r="E27"/>
  <c r="D27"/>
  <c r="H22"/>
  <c r="G22"/>
  <c r="F22"/>
  <c r="E22"/>
  <c r="D22"/>
  <c r="I499" i="38"/>
  <c r="H499"/>
  <c r="G499"/>
  <c r="F499"/>
  <c r="E499"/>
  <c r="I494"/>
  <c r="H494"/>
  <c r="G494"/>
  <c r="F494"/>
  <c r="E494"/>
  <c r="I489"/>
  <c r="H489"/>
  <c r="G489"/>
  <c r="F489"/>
  <c r="E489"/>
  <c r="I484"/>
  <c r="H484"/>
  <c r="G484"/>
  <c r="F484"/>
  <c r="E484"/>
  <c r="I479"/>
  <c r="H479"/>
  <c r="G479"/>
  <c r="F479"/>
  <c r="E479"/>
  <c r="I474"/>
  <c r="H474"/>
  <c r="G474"/>
  <c r="F474"/>
  <c r="E474"/>
  <c r="I469"/>
  <c r="H469"/>
  <c r="G469"/>
  <c r="F469"/>
  <c r="E469"/>
  <c r="I464"/>
  <c r="H464"/>
  <c r="G464"/>
  <c r="F464"/>
  <c r="E464"/>
  <c r="I459"/>
  <c r="H459"/>
  <c r="G459"/>
  <c r="F459"/>
  <c r="E459"/>
  <c r="I454"/>
  <c r="H454"/>
  <c r="G454"/>
  <c r="F454"/>
  <c r="E454"/>
  <c r="I449"/>
  <c r="H449"/>
  <c r="G449"/>
  <c r="F449"/>
  <c r="E449"/>
  <c r="I444"/>
  <c r="H444"/>
  <c r="G444"/>
  <c r="F444"/>
  <c r="E444"/>
  <c r="I432"/>
  <c r="H432"/>
  <c r="G432"/>
  <c r="F432"/>
  <c r="E432"/>
  <c r="I426"/>
  <c r="H426"/>
  <c r="G426"/>
  <c r="F426"/>
  <c r="E426"/>
  <c r="I421"/>
  <c r="H421"/>
  <c r="G421"/>
  <c r="F421"/>
  <c r="E421"/>
  <c r="I416"/>
  <c r="H416"/>
  <c r="G416"/>
  <c r="F416"/>
  <c r="E416"/>
  <c r="I411"/>
  <c r="H411"/>
  <c r="G411"/>
  <c r="F411"/>
  <c r="E411"/>
  <c r="I406"/>
  <c r="H406"/>
  <c r="G406"/>
  <c r="F406"/>
  <c r="E406"/>
  <c r="I401"/>
  <c r="H401"/>
  <c r="G401"/>
  <c r="F401"/>
  <c r="E401"/>
  <c r="I396"/>
  <c r="H396"/>
  <c r="G396"/>
  <c r="F396"/>
  <c r="E396"/>
  <c r="I391"/>
  <c r="H391"/>
  <c r="G391"/>
  <c r="F391"/>
  <c r="E391"/>
  <c r="I386"/>
  <c r="H386"/>
  <c r="G386"/>
  <c r="F386"/>
  <c r="E386"/>
  <c r="I381"/>
  <c r="H381"/>
  <c r="G381"/>
  <c r="F381"/>
  <c r="E381"/>
  <c r="I376"/>
  <c r="H376"/>
  <c r="G376"/>
  <c r="F376"/>
  <c r="E376"/>
  <c r="I371"/>
  <c r="H371"/>
  <c r="G371"/>
  <c r="F371"/>
  <c r="E371"/>
  <c r="I366"/>
  <c r="H366"/>
  <c r="G366"/>
  <c r="F366"/>
  <c r="E366"/>
  <c r="I361"/>
  <c r="H361"/>
  <c r="G361"/>
  <c r="F361"/>
  <c r="E361"/>
  <c r="I356"/>
  <c r="H356"/>
  <c r="G356"/>
  <c r="F356"/>
  <c r="E356"/>
  <c r="I351"/>
  <c r="H351"/>
  <c r="G351"/>
  <c r="F351"/>
  <c r="E351"/>
  <c r="I346"/>
  <c r="H346"/>
  <c r="G346"/>
  <c r="F346"/>
  <c r="E346"/>
  <c r="I336"/>
  <c r="H336"/>
  <c r="G336"/>
  <c r="F336"/>
  <c r="E336"/>
  <c r="I331"/>
  <c r="H331"/>
  <c r="G331"/>
  <c r="F331"/>
  <c r="E331"/>
  <c r="I326"/>
  <c r="H326"/>
  <c r="G326"/>
  <c r="F326"/>
  <c r="E326"/>
  <c r="I321"/>
  <c r="H321"/>
  <c r="G321"/>
  <c r="F321"/>
  <c r="E321"/>
  <c r="I315"/>
  <c r="H315"/>
  <c r="G315"/>
  <c r="F315"/>
  <c r="E315"/>
  <c r="I310"/>
  <c r="H310"/>
  <c r="G310"/>
  <c r="F310"/>
  <c r="E310"/>
  <c r="I305"/>
  <c r="H305"/>
  <c r="G305"/>
  <c r="F305"/>
  <c r="E305"/>
  <c r="I300"/>
  <c r="H300"/>
  <c r="G300"/>
  <c r="F300"/>
  <c r="E300"/>
  <c r="I295"/>
  <c r="H295"/>
  <c r="G295"/>
  <c r="F295"/>
  <c r="E295"/>
  <c r="I290"/>
  <c r="H290"/>
  <c r="G290"/>
  <c r="F290"/>
  <c r="E290"/>
  <c r="I285"/>
  <c r="H285"/>
  <c r="G285"/>
  <c r="F285"/>
  <c r="E285"/>
  <c r="I280"/>
  <c r="H280"/>
  <c r="G280"/>
  <c r="F280"/>
  <c r="E280"/>
  <c r="E275"/>
  <c r="F275"/>
  <c r="G275"/>
  <c r="H275"/>
  <c r="I275"/>
  <c r="H265"/>
  <c r="G265"/>
  <c r="F265"/>
  <c r="E265"/>
  <c r="D265"/>
  <c r="H259"/>
  <c r="G259"/>
  <c r="F259"/>
  <c r="E259"/>
  <c r="D259"/>
  <c r="H245"/>
  <c r="G245"/>
  <c r="F245"/>
  <c r="E245"/>
  <c r="D245"/>
  <c r="H235"/>
  <c r="G235"/>
  <c r="F235"/>
  <c r="E235"/>
  <c r="D235"/>
  <c r="H229"/>
  <c r="G229"/>
  <c r="F229"/>
  <c r="E229"/>
  <c r="D229"/>
  <c r="H224"/>
  <c r="G224"/>
  <c r="F224"/>
  <c r="E224"/>
  <c r="D224"/>
  <c r="H219"/>
  <c r="G219"/>
  <c r="F219"/>
  <c r="E219"/>
  <c r="D219"/>
  <c r="F214"/>
  <c r="D214"/>
  <c r="J209"/>
  <c r="H209"/>
  <c r="F209"/>
  <c r="D209"/>
  <c r="F204"/>
  <c r="D204"/>
  <c r="F199"/>
  <c r="D199"/>
  <c r="D194"/>
  <c r="F194"/>
  <c r="H189"/>
  <c r="G189"/>
  <c r="F189"/>
  <c r="E189"/>
  <c r="D189"/>
  <c r="D177"/>
  <c r="E177"/>
  <c r="F177"/>
  <c r="G177"/>
  <c r="H177"/>
  <c r="H167"/>
  <c r="G167"/>
  <c r="F167"/>
  <c r="E167"/>
  <c r="D167"/>
  <c r="H161"/>
  <c r="G161"/>
  <c r="F161"/>
  <c r="E161"/>
  <c r="D161"/>
  <c r="H155"/>
  <c r="G155"/>
  <c r="F155"/>
  <c r="E155"/>
  <c r="D155"/>
  <c r="H149"/>
  <c r="F149"/>
  <c r="D149"/>
  <c r="H144"/>
  <c r="F144"/>
  <c r="D144"/>
  <c r="F139"/>
  <c r="D139"/>
  <c r="H134"/>
  <c r="G134"/>
  <c r="F134"/>
  <c r="E134"/>
  <c r="D134"/>
  <c r="H129"/>
  <c r="G129"/>
  <c r="F129"/>
  <c r="E129"/>
  <c r="D129"/>
  <c r="H124"/>
  <c r="G124"/>
  <c r="F124"/>
  <c r="E124"/>
  <c r="D124"/>
  <c r="H119"/>
  <c r="G119"/>
  <c r="F119"/>
  <c r="E119"/>
  <c r="D119"/>
  <c r="H114"/>
  <c r="G114"/>
  <c r="F114"/>
  <c r="E114"/>
  <c r="D114"/>
  <c r="H104"/>
  <c r="G104"/>
  <c r="F104"/>
  <c r="E104"/>
  <c r="D104"/>
  <c r="H98"/>
  <c r="G98"/>
  <c r="F98"/>
  <c r="E98"/>
  <c r="D98"/>
  <c r="H92"/>
  <c r="G92"/>
  <c r="F92"/>
  <c r="E92"/>
  <c r="D92"/>
  <c r="H86"/>
  <c r="G86"/>
  <c r="F86"/>
  <c r="E86"/>
  <c r="D86"/>
  <c r="E80"/>
  <c r="I80"/>
  <c r="K77"/>
  <c r="G77"/>
  <c r="D77"/>
  <c r="F72"/>
  <c r="D72"/>
  <c r="F67"/>
  <c r="D67"/>
  <c r="L62"/>
  <c r="J62"/>
  <c r="H62"/>
  <c r="F62"/>
  <c r="D62"/>
  <c r="G58"/>
  <c r="K55"/>
  <c r="G55"/>
  <c r="D55"/>
  <c r="J50"/>
  <c r="H50"/>
  <c r="F50"/>
  <c r="D50"/>
  <c r="F45"/>
  <c r="D45"/>
  <c r="H41"/>
  <c r="G41"/>
  <c r="F41"/>
  <c r="E41"/>
  <c r="D41"/>
  <c r="H36"/>
  <c r="G36"/>
  <c r="F36"/>
  <c r="E36"/>
  <c r="D36"/>
  <c r="H31"/>
  <c r="G31"/>
  <c r="F31"/>
  <c r="E31"/>
  <c r="D31"/>
  <c r="H26"/>
  <c r="G26"/>
  <c r="F26"/>
  <c r="E26"/>
  <c r="D26"/>
  <c r="H21"/>
  <c r="G21"/>
  <c r="F21"/>
  <c r="E21"/>
  <c r="D21"/>
  <c r="L210" i="37"/>
  <c r="J210"/>
  <c r="H210"/>
  <c r="F212"/>
  <c r="F210"/>
  <c r="D212"/>
  <c r="D210"/>
  <c r="H205"/>
  <c r="G205"/>
  <c r="F205"/>
  <c r="E205"/>
  <c r="D205"/>
  <c r="H199"/>
  <c r="G199"/>
  <c r="F199"/>
  <c r="E199"/>
  <c r="D199"/>
  <c r="H193"/>
  <c r="G193"/>
  <c r="F193"/>
  <c r="E193"/>
  <c r="D193"/>
  <c r="H187"/>
  <c r="G187"/>
  <c r="F187"/>
  <c r="E187"/>
  <c r="D187"/>
  <c r="H181"/>
  <c r="G181"/>
  <c r="F181"/>
  <c r="E181"/>
  <c r="D181"/>
  <c r="H175"/>
  <c r="G175"/>
  <c r="F175"/>
  <c r="E175"/>
  <c r="D175"/>
  <c r="H169"/>
  <c r="G169"/>
  <c r="F169"/>
  <c r="E169"/>
  <c r="D169"/>
  <c r="H163"/>
  <c r="G163"/>
  <c r="F163"/>
  <c r="E163"/>
  <c r="D163"/>
  <c r="F142"/>
  <c r="D142"/>
  <c r="H153"/>
  <c r="G153"/>
  <c r="F153"/>
  <c r="E153"/>
  <c r="D153"/>
  <c r="H148"/>
  <c r="G148"/>
  <c r="F148"/>
  <c r="E148"/>
  <c r="D148"/>
  <c r="H137"/>
  <c r="G137"/>
  <c r="F137"/>
  <c r="E137"/>
  <c r="D137"/>
  <c r="K131"/>
  <c r="H131"/>
  <c r="F131"/>
  <c r="D131"/>
  <c r="K126"/>
  <c r="H126"/>
  <c r="F126"/>
  <c r="D126"/>
  <c r="G122"/>
  <c r="K119"/>
  <c r="H119"/>
  <c r="F119"/>
  <c r="D119"/>
  <c r="F115"/>
  <c r="D115"/>
  <c r="F110"/>
  <c r="D110"/>
  <c r="F105"/>
  <c r="D105"/>
  <c r="G100"/>
  <c r="K97"/>
  <c r="G97"/>
  <c r="D97"/>
  <c r="L92"/>
  <c r="J92"/>
  <c r="H92"/>
  <c r="F92"/>
  <c r="D92"/>
  <c r="J87"/>
  <c r="H87"/>
  <c r="F87"/>
  <c r="D87"/>
  <c r="F82"/>
  <c r="D82"/>
  <c r="H78"/>
  <c r="G78"/>
  <c r="F78"/>
  <c r="E78"/>
  <c r="D78"/>
  <c r="H73"/>
  <c r="G73"/>
  <c r="F73"/>
  <c r="E73"/>
  <c r="D73"/>
  <c r="H68"/>
  <c r="G68"/>
  <c r="F68"/>
  <c r="E68"/>
  <c r="D68"/>
  <c r="H62"/>
  <c r="G62"/>
  <c r="F62"/>
  <c r="E62"/>
  <c r="D62"/>
  <c r="H57"/>
  <c r="G57"/>
  <c r="F57"/>
  <c r="E57"/>
  <c r="D57"/>
  <c r="H52"/>
  <c r="G52"/>
  <c r="F52"/>
  <c r="E52"/>
  <c r="D52"/>
  <c r="H47"/>
  <c r="G47"/>
  <c r="F47"/>
  <c r="E47"/>
  <c r="D47"/>
  <c r="H42"/>
  <c r="G42"/>
  <c r="F42"/>
  <c r="E42"/>
  <c r="D42"/>
  <c r="H37"/>
  <c r="G37"/>
  <c r="F37"/>
  <c r="E37"/>
  <c r="D37"/>
  <c r="H32"/>
  <c r="G32"/>
  <c r="F32"/>
  <c r="E32"/>
  <c r="D32"/>
  <c r="H27"/>
  <c r="G27"/>
  <c r="F27"/>
  <c r="E27"/>
  <c r="D27"/>
  <c r="H22"/>
  <c r="G22"/>
  <c r="F22"/>
  <c r="E22"/>
  <c r="D22"/>
  <c r="E586" i="4"/>
  <c r="I539"/>
  <c r="H539"/>
  <c r="G539"/>
  <c r="F539"/>
  <c r="E539"/>
  <c r="I534"/>
  <c r="H534"/>
  <c r="G534"/>
  <c r="F534"/>
  <c r="E534"/>
  <c r="I529"/>
  <c r="H529"/>
  <c r="G529"/>
  <c r="F529"/>
  <c r="E529"/>
  <c r="I524"/>
  <c r="H524"/>
  <c r="G524"/>
  <c r="F524"/>
  <c r="E524"/>
  <c r="I519"/>
  <c r="H519"/>
  <c r="G519"/>
  <c r="F519"/>
  <c r="E519"/>
  <c r="I514"/>
  <c r="H514"/>
  <c r="G514"/>
  <c r="F514"/>
  <c r="E514"/>
  <c r="I509"/>
  <c r="H509"/>
  <c r="G509"/>
  <c r="F509"/>
  <c r="E509"/>
  <c r="I504"/>
  <c r="H504"/>
  <c r="G504"/>
  <c r="F504"/>
  <c r="E504"/>
  <c r="I499"/>
  <c r="H499"/>
  <c r="G499"/>
  <c r="F499"/>
  <c r="E499"/>
  <c r="I494"/>
  <c r="H494"/>
  <c r="G494"/>
  <c r="F494"/>
  <c r="E494"/>
  <c r="I489"/>
  <c r="H489"/>
  <c r="G489"/>
  <c r="F489"/>
  <c r="E489"/>
  <c r="I484"/>
  <c r="H484"/>
  <c r="G484"/>
  <c r="F484"/>
  <c r="E484"/>
  <c r="I472"/>
  <c r="H472"/>
  <c r="G472"/>
  <c r="F472"/>
  <c r="E472"/>
  <c r="I467"/>
  <c r="H467"/>
  <c r="G467"/>
  <c r="F467"/>
  <c r="E467"/>
  <c r="I462"/>
  <c r="H462"/>
  <c r="G462"/>
  <c r="F462"/>
  <c r="E462"/>
  <c r="I457"/>
  <c r="H457"/>
  <c r="G457"/>
  <c r="F457"/>
  <c r="E457"/>
  <c r="I452"/>
  <c r="H452"/>
  <c r="G452"/>
  <c r="F452"/>
  <c r="E452"/>
  <c r="I447"/>
  <c r="H447"/>
  <c r="G447"/>
  <c r="F447"/>
  <c r="E447"/>
  <c r="I442"/>
  <c r="H442"/>
  <c r="G442"/>
  <c r="F442"/>
  <c r="E442"/>
  <c r="I437"/>
  <c r="H437"/>
  <c r="G437"/>
  <c r="F437"/>
  <c r="E437"/>
  <c r="I432"/>
  <c r="H432"/>
  <c r="G432"/>
  <c r="F432"/>
  <c r="E432"/>
  <c r="I427"/>
  <c r="H427"/>
  <c r="G427"/>
  <c r="F427"/>
  <c r="E427"/>
  <c r="I422"/>
  <c r="H422"/>
  <c r="G422"/>
  <c r="F422"/>
  <c r="E422"/>
  <c r="E412"/>
  <c r="F412"/>
  <c r="G412"/>
  <c r="H412"/>
  <c r="I412"/>
  <c r="E417"/>
  <c r="F417"/>
  <c r="G417"/>
  <c r="H417"/>
  <c r="I417"/>
  <c r="I407"/>
  <c r="H407"/>
  <c r="G407"/>
  <c r="F407"/>
  <c r="E407"/>
  <c r="I402"/>
  <c r="H402"/>
  <c r="G402"/>
  <c r="F402"/>
  <c r="E402"/>
  <c r="I397"/>
  <c r="H397"/>
  <c r="G397"/>
  <c r="F397"/>
  <c r="E397"/>
  <c r="I392"/>
  <c r="H392"/>
  <c r="G392"/>
  <c r="F392"/>
  <c r="E392"/>
  <c r="I382"/>
  <c r="H382"/>
  <c r="G382"/>
  <c r="F382"/>
  <c r="E382"/>
  <c r="I377"/>
  <c r="H377"/>
  <c r="G377"/>
  <c r="F377"/>
  <c r="E377"/>
  <c r="I372"/>
  <c r="H372"/>
  <c r="G372"/>
  <c r="F372"/>
  <c r="E372"/>
  <c r="I367"/>
  <c r="H367"/>
  <c r="G367"/>
  <c r="F367"/>
  <c r="E367"/>
  <c r="I362"/>
  <c r="H362"/>
  <c r="G362"/>
  <c r="F362"/>
  <c r="E362"/>
  <c r="I357"/>
  <c r="H357"/>
  <c r="G357"/>
  <c r="F357"/>
  <c r="E357"/>
  <c r="I352"/>
  <c r="H352"/>
  <c r="G352"/>
  <c r="F352"/>
  <c r="E352"/>
  <c r="I347"/>
  <c r="H347"/>
  <c r="G347"/>
  <c r="F347"/>
  <c r="E347"/>
  <c r="I342"/>
  <c r="H342"/>
  <c r="G342"/>
  <c r="F342"/>
  <c r="E342"/>
  <c r="I337"/>
  <c r="H337"/>
  <c r="G337"/>
  <c r="F337"/>
  <c r="E337"/>
  <c r="I332"/>
  <c r="H332"/>
  <c r="G332"/>
  <c r="F332"/>
  <c r="E332"/>
  <c r="I327"/>
  <c r="H327"/>
  <c r="G327"/>
  <c r="F327"/>
  <c r="E327"/>
  <c r="I322"/>
  <c r="H322"/>
  <c r="G322"/>
  <c r="F322"/>
  <c r="E322"/>
  <c r="I317"/>
  <c r="H317"/>
  <c r="G317"/>
  <c r="F317"/>
  <c r="E317"/>
  <c r="I312"/>
  <c r="H312"/>
  <c r="G312"/>
  <c r="F312"/>
  <c r="E312"/>
  <c r="I307"/>
  <c r="H307"/>
  <c r="G307"/>
  <c r="F307"/>
  <c r="E307"/>
  <c r="I302"/>
  <c r="H302"/>
  <c r="G302"/>
  <c r="F302"/>
  <c r="E302"/>
  <c r="I297"/>
  <c r="H297"/>
  <c r="G297"/>
  <c r="F297"/>
  <c r="E297"/>
  <c r="H275"/>
  <c r="G275"/>
  <c r="F275"/>
  <c r="E275"/>
  <c r="D275"/>
  <c r="H265"/>
  <c r="G265"/>
  <c r="F265"/>
  <c r="E265"/>
  <c r="D265"/>
  <c r="H260"/>
  <c r="G260"/>
  <c r="F260"/>
  <c r="E260"/>
  <c r="D260"/>
  <c r="H255"/>
  <c r="G255"/>
  <c r="F255"/>
  <c r="E255"/>
  <c r="D255"/>
  <c r="F250"/>
  <c r="D250"/>
  <c r="J245"/>
  <c r="H245"/>
  <c r="F245"/>
  <c r="D245"/>
  <c r="F240"/>
  <c r="D240"/>
  <c r="F235"/>
  <c r="D235"/>
  <c r="F230"/>
  <c r="D230"/>
  <c r="H226"/>
  <c r="G226"/>
  <c r="F226"/>
  <c r="E226"/>
  <c r="D226"/>
  <c r="H221"/>
  <c r="G221"/>
  <c r="F221"/>
  <c r="E221"/>
  <c r="D221"/>
  <c r="H216"/>
  <c r="G216"/>
  <c r="F216"/>
  <c r="E216"/>
  <c r="D216"/>
  <c r="H206"/>
  <c r="G206"/>
  <c r="F206"/>
  <c r="E206"/>
  <c r="D206"/>
  <c r="H201"/>
  <c r="G201"/>
  <c r="F201"/>
  <c r="E201"/>
  <c r="D201"/>
  <c r="H196"/>
  <c r="G196"/>
  <c r="F196"/>
  <c r="E196"/>
  <c r="D196"/>
  <c r="J190"/>
  <c r="H190"/>
  <c r="F190"/>
  <c r="D190"/>
  <c r="F185"/>
  <c r="D185"/>
  <c r="F180"/>
  <c r="D180"/>
  <c r="H176"/>
  <c r="G176"/>
  <c r="F176"/>
  <c r="E176"/>
  <c r="D176"/>
  <c r="H171"/>
  <c r="G171"/>
  <c r="F171"/>
  <c r="E171"/>
  <c r="D171"/>
  <c r="H166"/>
  <c r="G166"/>
  <c r="F166"/>
  <c r="E166"/>
  <c r="D166"/>
  <c r="H161"/>
  <c r="G161"/>
  <c r="F161"/>
  <c r="E161"/>
  <c r="D161"/>
  <c r="H156"/>
  <c r="G156"/>
  <c r="F156"/>
  <c r="E156"/>
  <c r="D156"/>
  <c r="H151"/>
  <c r="G151"/>
  <c r="F151"/>
  <c r="E151"/>
  <c r="D151"/>
  <c r="H146"/>
  <c r="G146"/>
  <c r="F146"/>
  <c r="E146"/>
  <c r="D146"/>
  <c r="H136"/>
  <c r="G136"/>
  <c r="F136"/>
  <c r="E136"/>
  <c r="D136"/>
  <c r="H131"/>
  <c r="G131"/>
  <c r="F131"/>
  <c r="E131"/>
  <c r="D131"/>
  <c r="D126"/>
  <c r="E126"/>
  <c r="F126"/>
  <c r="G126"/>
  <c r="H126"/>
  <c r="K121"/>
  <c r="I121"/>
  <c r="F121"/>
  <c r="D121"/>
  <c r="K116"/>
  <c r="I116"/>
  <c r="F116"/>
  <c r="D116"/>
  <c r="D111"/>
  <c r="F111"/>
  <c r="H111"/>
  <c r="K111"/>
  <c r="K106"/>
  <c r="H106"/>
  <c r="F106"/>
  <c r="D106"/>
  <c r="J102"/>
  <c r="H102"/>
  <c r="F102"/>
  <c r="D102"/>
  <c r="E97"/>
  <c r="I97"/>
  <c r="K94"/>
  <c r="G94"/>
  <c r="D94"/>
  <c r="L86"/>
  <c r="J86"/>
  <c r="H86"/>
  <c r="F86"/>
  <c r="F89"/>
  <c r="D89"/>
  <c r="D86"/>
  <c r="D81"/>
  <c r="F81"/>
  <c r="H81"/>
  <c r="J81"/>
  <c r="L76"/>
  <c r="J76"/>
  <c r="H76"/>
  <c r="F76"/>
  <c r="D76"/>
  <c r="G72"/>
  <c r="K69"/>
  <c r="G69"/>
  <c r="D69"/>
  <c r="F64"/>
  <c r="D64"/>
  <c r="H60"/>
  <c r="G60"/>
  <c r="F60"/>
  <c r="E60"/>
  <c r="D60"/>
  <c r="H55"/>
  <c r="G55"/>
  <c r="F55"/>
  <c r="E55"/>
  <c r="D55"/>
  <c r="H50"/>
  <c r="G50"/>
  <c r="F50"/>
  <c r="E50"/>
  <c r="D50"/>
  <c r="H45"/>
  <c r="G45"/>
  <c r="F45"/>
  <c r="E45"/>
  <c r="D45"/>
  <c r="H40"/>
  <c r="G40"/>
  <c r="F40"/>
  <c r="E40"/>
  <c r="D40"/>
  <c r="H35"/>
  <c r="G35"/>
  <c r="F35"/>
  <c r="E35"/>
  <c r="D35"/>
  <c r="H30"/>
  <c r="G30"/>
  <c r="F30"/>
  <c r="E30"/>
  <c r="D30"/>
  <c r="H25"/>
  <c r="G25"/>
  <c r="F25"/>
  <c r="E25"/>
  <c r="D25"/>
  <c r="J253" i="38"/>
  <c r="J252"/>
  <c r="J251"/>
  <c r="J249"/>
  <c r="J248"/>
  <c r="J247"/>
  <c r="G586" i="4"/>
  <c r="C586"/>
  <c r="G584"/>
  <c r="E584"/>
  <c r="C584"/>
  <c r="N130" i="37"/>
  <c r="N551" i="4"/>
  <c r="P151" i="37" l="1"/>
  <c r="R147"/>
  <c r="R151"/>
  <c r="R130"/>
  <c r="N151"/>
  <c r="G577" i="4"/>
  <c r="P576"/>
  <c r="C577"/>
  <c r="E577"/>
  <c r="J579"/>
  <c r="C579"/>
  <c r="E579"/>
  <c r="G579"/>
  <c r="K570"/>
  <c r="G572"/>
  <c r="G570"/>
  <c r="E572"/>
  <c r="E570"/>
  <c r="C572"/>
  <c r="C570"/>
  <c r="P569"/>
  <c r="P565"/>
  <c r="K287"/>
  <c r="J287"/>
  <c r="J286"/>
  <c r="J285"/>
  <c r="J283"/>
  <c r="J282"/>
  <c r="J281"/>
  <c r="J279"/>
  <c r="J278"/>
  <c r="J277"/>
  <c r="R493"/>
  <c r="N11" i="37" l="1"/>
  <c r="M4" i="40"/>
  <c r="I4"/>
  <c r="K4"/>
  <c r="G4"/>
  <c r="P219" i="39"/>
  <c r="P217"/>
  <c r="P215"/>
  <c r="P213"/>
  <c r="P211"/>
  <c r="N209"/>
  <c r="R198"/>
  <c r="N198"/>
  <c r="R193"/>
  <c r="P193"/>
  <c r="N193"/>
  <c r="R187"/>
  <c r="P187"/>
  <c r="N187"/>
  <c r="R181"/>
  <c r="P181"/>
  <c r="N181"/>
  <c r="R175"/>
  <c r="P175"/>
  <c r="N175"/>
  <c r="R169"/>
  <c r="P169"/>
  <c r="N169"/>
  <c r="R163"/>
  <c r="P163"/>
  <c r="N163"/>
  <c r="R157"/>
  <c r="P157"/>
  <c r="N157"/>
  <c r="R151"/>
  <c r="M47" i="40" s="1"/>
  <c r="P151" i="39"/>
  <c r="N151"/>
  <c r="R140"/>
  <c r="P140"/>
  <c r="N140"/>
  <c r="R136"/>
  <c r="M15" i="40" s="1"/>
  <c r="P136" i="39"/>
  <c r="N136"/>
  <c r="R130"/>
  <c r="N130"/>
  <c r="R125"/>
  <c r="P125"/>
  <c r="N125"/>
  <c r="R119"/>
  <c r="N119"/>
  <c r="R114"/>
  <c r="N114"/>
  <c r="R107"/>
  <c r="N107"/>
  <c r="R103"/>
  <c r="M23" i="40" s="1"/>
  <c r="N103" i="39"/>
  <c r="R98"/>
  <c r="M21" i="40" s="1"/>
  <c r="N98" i="39"/>
  <c r="R93"/>
  <c r="N93"/>
  <c r="R70"/>
  <c r="N70"/>
  <c r="R61"/>
  <c r="P61"/>
  <c r="N61"/>
  <c r="R66"/>
  <c r="P66"/>
  <c r="N66"/>
  <c r="R56"/>
  <c r="P56"/>
  <c r="N56"/>
  <c r="R51"/>
  <c r="P51"/>
  <c r="N51"/>
  <c r="R46"/>
  <c r="P46"/>
  <c r="M29" i="40" s="1"/>
  <c r="N46" i="39"/>
  <c r="R41"/>
  <c r="P41"/>
  <c r="M27" i="40" s="1"/>
  <c r="N41" i="39"/>
  <c r="R36"/>
  <c r="P36"/>
  <c r="N36"/>
  <c r="R31"/>
  <c r="P31"/>
  <c r="N31"/>
  <c r="R26"/>
  <c r="P26"/>
  <c r="N26"/>
  <c r="R21"/>
  <c r="M13" i="40" s="1"/>
  <c r="P21" i="39"/>
  <c r="N21"/>
  <c r="N11"/>
  <c r="P264" i="38"/>
  <c r="I25" i="40" s="1"/>
  <c r="N542" i="38"/>
  <c r="N511"/>
  <c r="P513"/>
  <c r="R431"/>
  <c r="P431"/>
  <c r="N431"/>
  <c r="R365"/>
  <c r="R320"/>
  <c r="P320"/>
  <c r="N320"/>
  <c r="R264"/>
  <c r="R97"/>
  <c r="N264"/>
  <c r="R258"/>
  <c r="P258"/>
  <c r="N258"/>
  <c r="R234"/>
  <c r="P234"/>
  <c r="N234"/>
  <c r="R148"/>
  <c r="N148"/>
  <c r="R143"/>
  <c r="N143"/>
  <c r="R138"/>
  <c r="T138"/>
  <c r="I34" i="40" s="1"/>
  <c r="N138" i="38"/>
  <c r="P97"/>
  <c r="N97"/>
  <c r="R91"/>
  <c r="P91"/>
  <c r="N91"/>
  <c r="R85"/>
  <c r="P85"/>
  <c r="N85"/>
  <c r="R71"/>
  <c r="N71"/>
  <c r="R66"/>
  <c r="N66"/>
  <c r="R25"/>
  <c r="N11"/>
  <c r="P569"/>
  <c r="P567"/>
  <c r="P565"/>
  <c r="P563"/>
  <c r="P561"/>
  <c r="P559"/>
  <c r="P557"/>
  <c r="N555"/>
  <c r="P552"/>
  <c r="P550"/>
  <c r="P548"/>
  <c r="P546"/>
  <c r="R543" s="1"/>
  <c r="P544"/>
  <c r="P540"/>
  <c r="P538"/>
  <c r="P536"/>
  <c r="P534"/>
  <c r="P532"/>
  <c r="P530"/>
  <c r="N528"/>
  <c r="P525"/>
  <c r="P523"/>
  <c r="P521"/>
  <c r="P519"/>
  <c r="P517"/>
  <c r="P515"/>
  <c r="R512" s="1"/>
  <c r="R498"/>
  <c r="P498"/>
  <c r="N498"/>
  <c r="R493"/>
  <c r="P493"/>
  <c r="N493"/>
  <c r="R488"/>
  <c r="P488"/>
  <c r="N488"/>
  <c r="R483"/>
  <c r="P483"/>
  <c r="N483"/>
  <c r="R478"/>
  <c r="P478"/>
  <c r="N478"/>
  <c r="R473"/>
  <c r="P473"/>
  <c r="N473"/>
  <c r="R468"/>
  <c r="P468"/>
  <c r="N468"/>
  <c r="R463"/>
  <c r="P463"/>
  <c r="N463"/>
  <c r="R458"/>
  <c r="P458"/>
  <c r="N458"/>
  <c r="R453"/>
  <c r="P453"/>
  <c r="N453"/>
  <c r="R448"/>
  <c r="P448"/>
  <c r="N448"/>
  <c r="R443"/>
  <c r="P443"/>
  <c r="N443"/>
  <c r="R425"/>
  <c r="P425"/>
  <c r="N425"/>
  <c r="R420"/>
  <c r="P420"/>
  <c r="N420"/>
  <c r="R415"/>
  <c r="P415"/>
  <c r="N415"/>
  <c r="R410"/>
  <c r="P410"/>
  <c r="N410"/>
  <c r="R405"/>
  <c r="P405"/>
  <c r="N405"/>
  <c r="R400"/>
  <c r="P400"/>
  <c r="N400"/>
  <c r="R395"/>
  <c r="P395"/>
  <c r="N395"/>
  <c r="R390"/>
  <c r="P390"/>
  <c r="N390"/>
  <c r="R385"/>
  <c r="P385"/>
  <c r="N385"/>
  <c r="R380"/>
  <c r="P380"/>
  <c r="N380"/>
  <c r="R375"/>
  <c r="P375"/>
  <c r="N375"/>
  <c r="R370"/>
  <c r="P370"/>
  <c r="N370"/>
  <c r="P365"/>
  <c r="N365"/>
  <c r="R360"/>
  <c r="P360"/>
  <c r="N360"/>
  <c r="R355"/>
  <c r="P355"/>
  <c r="N355"/>
  <c r="R350"/>
  <c r="P350"/>
  <c r="N350"/>
  <c r="R345"/>
  <c r="P345"/>
  <c r="N345"/>
  <c r="R335"/>
  <c r="P335"/>
  <c r="N335"/>
  <c r="R330"/>
  <c r="P330"/>
  <c r="N330"/>
  <c r="R325"/>
  <c r="P325"/>
  <c r="N325"/>
  <c r="R314"/>
  <c r="P314"/>
  <c r="N314"/>
  <c r="R309"/>
  <c r="P309"/>
  <c r="N309"/>
  <c r="R304"/>
  <c r="P304"/>
  <c r="N304"/>
  <c r="R299"/>
  <c r="P299"/>
  <c r="N299"/>
  <c r="R294"/>
  <c r="P294"/>
  <c r="N294"/>
  <c r="R289"/>
  <c r="P289"/>
  <c r="N289"/>
  <c r="R284"/>
  <c r="P284"/>
  <c r="N284"/>
  <c r="R279"/>
  <c r="P279"/>
  <c r="N279"/>
  <c r="R274"/>
  <c r="P274"/>
  <c r="N274"/>
  <c r="I86" i="40"/>
  <c r="I85"/>
  <c r="N251" i="38"/>
  <c r="I84" i="40"/>
  <c r="I82"/>
  <c r="I81"/>
  <c r="N247" i="38"/>
  <c r="I80" i="40"/>
  <c r="R244" i="38"/>
  <c r="P244"/>
  <c r="N244"/>
  <c r="R228"/>
  <c r="P228"/>
  <c r="N228"/>
  <c r="R223"/>
  <c r="P223"/>
  <c r="N223"/>
  <c r="R218"/>
  <c r="P218"/>
  <c r="N218"/>
  <c r="R213"/>
  <c r="N213"/>
  <c r="T203"/>
  <c r="I43" i="40" s="1"/>
  <c r="R203" i="38"/>
  <c r="N203"/>
  <c r="R198"/>
  <c r="N198"/>
  <c r="R193"/>
  <c r="N193"/>
  <c r="R188"/>
  <c r="P188"/>
  <c r="N188"/>
  <c r="R182"/>
  <c r="P182"/>
  <c r="N182"/>
  <c r="R176"/>
  <c r="P176"/>
  <c r="N176"/>
  <c r="R166"/>
  <c r="P166"/>
  <c r="N166"/>
  <c r="R159"/>
  <c r="P159"/>
  <c r="N159"/>
  <c r="R153"/>
  <c r="P153"/>
  <c r="N153"/>
  <c r="R132"/>
  <c r="P132"/>
  <c r="N132"/>
  <c r="R127"/>
  <c r="P127"/>
  <c r="N127"/>
  <c r="R122"/>
  <c r="P122"/>
  <c r="N122"/>
  <c r="R117"/>
  <c r="P117"/>
  <c r="N117"/>
  <c r="R113"/>
  <c r="P113"/>
  <c r="N113"/>
  <c r="R103"/>
  <c r="P103"/>
  <c r="N103"/>
  <c r="T44"/>
  <c r="I11" i="40" s="1"/>
  <c r="R44" i="38"/>
  <c r="N44"/>
  <c r="R40"/>
  <c r="I19" i="40" s="1"/>
  <c r="P40" i="38"/>
  <c r="N40"/>
  <c r="R35"/>
  <c r="I17" i="40" s="1"/>
  <c r="P35" i="38"/>
  <c r="N35"/>
  <c r="R30"/>
  <c r="P30"/>
  <c r="N30"/>
  <c r="P25"/>
  <c r="N25"/>
  <c r="R20"/>
  <c r="P20"/>
  <c r="N20"/>
  <c r="P11"/>
  <c r="N256" i="37"/>
  <c r="N243"/>
  <c r="N233"/>
  <c r="N220"/>
  <c r="R209"/>
  <c r="N209"/>
  <c r="R204"/>
  <c r="P204"/>
  <c r="N204"/>
  <c r="R198"/>
  <c r="P198"/>
  <c r="N198"/>
  <c r="R192"/>
  <c r="P192"/>
  <c r="N192"/>
  <c r="R186"/>
  <c r="P186"/>
  <c r="N186"/>
  <c r="R180"/>
  <c r="P180"/>
  <c r="N180"/>
  <c r="R174"/>
  <c r="P174"/>
  <c r="N174"/>
  <c r="R168"/>
  <c r="P168"/>
  <c r="N168"/>
  <c r="N162"/>
  <c r="K15" i="40"/>
  <c r="N147" i="37"/>
  <c r="R141"/>
  <c r="N141"/>
  <c r="R118"/>
  <c r="N118"/>
  <c r="R114"/>
  <c r="K23" i="40" s="1"/>
  <c r="N114" i="37"/>
  <c r="R109"/>
  <c r="K21" i="40" s="1"/>
  <c r="N109" i="37"/>
  <c r="N104"/>
  <c r="R104"/>
  <c r="R72"/>
  <c r="R34" i="4"/>
  <c r="R39"/>
  <c r="G17" i="40" s="1"/>
  <c r="R54" i="4"/>
  <c r="R44"/>
  <c r="G19" i="40" s="1"/>
  <c r="R59" i="4"/>
  <c r="N101"/>
  <c r="R49"/>
  <c r="R63"/>
  <c r="R29"/>
  <c r="N618"/>
  <c r="P583"/>
  <c r="R179"/>
  <c r="R184"/>
  <c r="R200"/>
  <c r="R174"/>
  <c r="P174"/>
  <c r="N174"/>
  <c r="R169"/>
  <c r="P169"/>
  <c r="N169"/>
  <c r="R164"/>
  <c r="P164"/>
  <c r="N164"/>
  <c r="R159"/>
  <c r="P159"/>
  <c r="N159"/>
  <c r="P145"/>
  <c r="P149"/>
  <c r="P154"/>
  <c r="R154"/>
  <c r="N154"/>
  <c r="R149"/>
  <c r="N149"/>
  <c r="N145"/>
  <c r="N135"/>
  <c r="N130"/>
  <c r="R77" i="37"/>
  <c r="P77"/>
  <c r="N77"/>
  <c r="P72"/>
  <c r="N72"/>
  <c r="R67"/>
  <c r="P67"/>
  <c r="N67"/>
  <c r="R61"/>
  <c r="P61"/>
  <c r="K19" i="40" s="1"/>
  <c r="N61" i="37"/>
  <c r="R46"/>
  <c r="R41"/>
  <c r="R36"/>
  <c r="R31"/>
  <c r="P266"/>
  <c r="P264"/>
  <c r="P262"/>
  <c r="P260"/>
  <c r="P258"/>
  <c r="P253"/>
  <c r="P251"/>
  <c r="P249"/>
  <c r="P247"/>
  <c r="P245"/>
  <c r="P241"/>
  <c r="R233" s="1"/>
  <c r="P239"/>
  <c r="P237"/>
  <c r="P235"/>
  <c r="P230"/>
  <c r="P228"/>
  <c r="P226"/>
  <c r="P224"/>
  <c r="P222"/>
  <c r="R221" s="1"/>
  <c r="P147"/>
  <c r="R136"/>
  <c r="P136"/>
  <c r="N136"/>
  <c r="R125"/>
  <c r="N125"/>
  <c r="T81"/>
  <c r="K11" i="40" s="1"/>
  <c r="R81" i="37"/>
  <c r="N81"/>
  <c r="R56"/>
  <c r="K17" i="40" s="1"/>
  <c r="P56" i="37"/>
  <c r="N56"/>
  <c r="R51"/>
  <c r="P51"/>
  <c r="N51"/>
  <c r="P46"/>
  <c r="K29" i="40" s="1"/>
  <c r="N46" i="37"/>
  <c r="P41"/>
  <c r="K27" i="40" s="1"/>
  <c r="N41" i="37"/>
  <c r="P36"/>
  <c r="N36"/>
  <c r="P31"/>
  <c r="N31"/>
  <c r="R26"/>
  <c r="P26"/>
  <c r="N26"/>
  <c r="R21"/>
  <c r="K13" i="40" s="1"/>
  <c r="P21" i="37"/>
  <c r="N21"/>
  <c r="P11"/>
  <c r="G85" i="40"/>
  <c r="G82"/>
  <c r="G81"/>
  <c r="G80"/>
  <c r="N602" i="4"/>
  <c r="P616"/>
  <c r="P614"/>
  <c r="P612"/>
  <c r="P610"/>
  <c r="P608"/>
  <c r="P606"/>
  <c r="P604"/>
  <c r="P628"/>
  <c r="P626"/>
  <c r="P624"/>
  <c r="P622"/>
  <c r="N588"/>
  <c r="P600"/>
  <c r="P598"/>
  <c r="P596"/>
  <c r="P594"/>
  <c r="P592"/>
  <c r="P590"/>
  <c r="P563"/>
  <c r="P561"/>
  <c r="P559"/>
  <c r="P557"/>
  <c r="P553"/>
  <c r="S552" s="1"/>
  <c r="P555"/>
  <c r="R552" s="1"/>
  <c r="G86" i="40"/>
  <c r="G84"/>
  <c r="T239" i="4"/>
  <c r="G43" i="40" s="1"/>
  <c r="R249" i="4"/>
  <c r="N249"/>
  <c r="R239"/>
  <c r="N239"/>
  <c r="T184"/>
  <c r="G36" i="40" s="1"/>
  <c r="P130" i="4"/>
  <c r="N110"/>
  <c r="N85"/>
  <c r="R135"/>
  <c r="G15" i="40" s="1"/>
  <c r="P125" i="4"/>
  <c r="P135"/>
  <c r="R130"/>
  <c r="R125"/>
  <c r="N125"/>
  <c r="R120"/>
  <c r="N120"/>
  <c r="R115"/>
  <c r="N115"/>
  <c r="R110"/>
  <c r="R105"/>
  <c r="N105"/>
  <c r="R101"/>
  <c r="I237" i="38" l="1"/>
  <c r="T552" i="4"/>
  <c r="I155" i="37"/>
  <c r="I216"/>
  <c r="K51" i="40" s="1"/>
  <c r="T493" i="4"/>
  <c r="T533"/>
  <c r="S221" i="37"/>
  <c r="T513" i="4"/>
  <c r="I205" i="39"/>
  <c r="M51" i="40" s="1"/>
  <c r="S243" i="37"/>
  <c r="S233"/>
  <c r="I214"/>
  <c r="L49" i="40" s="1"/>
  <c r="R243" i="37"/>
  <c r="S210" i="39"/>
  <c r="M19" i="40"/>
  <c r="M17"/>
  <c r="S256" i="37"/>
  <c r="T125"/>
  <c r="K9" i="40" s="1"/>
  <c r="R256" i="37"/>
  <c r="I505" i="38"/>
  <c r="T443"/>
  <c r="T448"/>
  <c r="T453"/>
  <c r="T458"/>
  <c r="T463"/>
  <c r="T468"/>
  <c r="T473"/>
  <c r="T493"/>
  <c r="T498"/>
  <c r="I507"/>
  <c r="I503"/>
  <c r="T431"/>
  <c r="I338"/>
  <c r="T365"/>
  <c r="T148"/>
  <c r="I36" i="40" s="1"/>
  <c r="I45"/>
  <c r="I267" i="38"/>
  <c r="I47" i="40"/>
  <c r="I13"/>
  <c r="T274" i="38"/>
  <c r="I59" i="40" s="1"/>
  <c r="T309" i="38"/>
  <c r="I65" i="40" s="1"/>
  <c r="T350" i="38"/>
  <c r="T355"/>
  <c r="T360"/>
  <c r="T370"/>
  <c r="T380"/>
  <c r="T385"/>
  <c r="T390"/>
  <c r="I434"/>
  <c r="T395"/>
  <c r="T410"/>
  <c r="T415"/>
  <c r="T420"/>
  <c r="I38" i="40"/>
  <c r="T299" i="38"/>
  <c r="I61" i="40" s="1"/>
  <c r="T345" i="38"/>
  <c r="I436"/>
  <c r="T431" i="4"/>
  <c r="T498"/>
  <c r="T538"/>
  <c r="T321"/>
  <c r="G61" i="40" s="1"/>
  <c r="T406" i="4"/>
  <c r="T421"/>
  <c r="T426"/>
  <c r="T446"/>
  <c r="T488"/>
  <c r="T508"/>
  <c r="T456"/>
  <c r="T483"/>
  <c r="T503"/>
  <c r="T105"/>
  <c r="T296"/>
  <c r="G59" i="40" s="1"/>
  <c r="T401" i="4"/>
  <c r="T461"/>
  <c r="T336"/>
  <c r="G65" i="40" s="1"/>
  <c r="T396" i="4"/>
  <c r="T416"/>
  <c r="T326"/>
  <c r="G63" i="40" s="1"/>
  <c r="T391" i="4"/>
  <c r="T411"/>
  <c r="T451"/>
  <c r="T471"/>
  <c r="R603"/>
  <c r="I143" i="39"/>
  <c r="M7" i="40" s="1"/>
  <c r="R210" i="39"/>
  <c r="I203"/>
  <c r="M49" i="40" s="1"/>
  <c r="S529" i="38"/>
  <c r="S512"/>
  <c r="R529"/>
  <c r="S543"/>
  <c r="R556"/>
  <c r="S556"/>
  <c r="I169"/>
  <c r="I106"/>
  <c r="I501"/>
  <c r="S589" i="4"/>
  <c r="P162" i="37"/>
  <c r="R162"/>
  <c r="K47" i="40" s="1"/>
  <c r="T603" i="4"/>
  <c r="T589"/>
  <c r="R589"/>
  <c r="T619"/>
  <c r="S603"/>
  <c r="N483"/>
  <c r="P356"/>
  <c r="P366"/>
  <c r="N361"/>
  <c r="N381"/>
  <c r="N376"/>
  <c r="P351"/>
  <c r="N401"/>
  <c r="N466"/>
  <c r="N461"/>
  <c r="N456"/>
  <c r="N441"/>
  <c r="N431"/>
  <c r="P361"/>
  <c r="N371"/>
  <c r="N341"/>
  <c r="P466"/>
  <c r="P406"/>
  <c r="P376"/>
  <c r="N366"/>
  <c r="P401"/>
  <c r="P416"/>
  <c r="P471"/>
  <c r="P446"/>
  <c r="P431"/>
  <c r="P483"/>
  <c r="N416"/>
  <c r="P371"/>
  <c r="P346"/>
  <c r="P451"/>
  <c r="N406"/>
  <c r="P441"/>
  <c r="N446"/>
  <c r="N451"/>
  <c r="P456"/>
  <c r="P461"/>
  <c r="N471"/>
  <c r="N346"/>
  <c r="P341"/>
  <c r="N351"/>
  <c r="N356"/>
  <c r="P381"/>
  <c r="R381"/>
  <c r="R371"/>
  <c r="R376"/>
  <c r="R366"/>
  <c r="R361"/>
  <c r="R356"/>
  <c r="R351"/>
  <c r="N285"/>
  <c r="P264"/>
  <c r="R264"/>
  <c r="N264"/>
  <c r="R205"/>
  <c r="P205"/>
  <c r="N205"/>
  <c r="T63"/>
  <c r="P59"/>
  <c r="P54"/>
  <c r="P49"/>
  <c r="P44"/>
  <c r="P39"/>
  <c r="P34"/>
  <c r="P29"/>
  <c r="P24"/>
  <c r="R24"/>
  <c r="G13" i="40" s="1"/>
  <c r="N54" i="4"/>
  <c r="L51" i="40" l="1"/>
  <c r="I56"/>
  <c r="K49"/>
  <c r="K7"/>
  <c r="L7"/>
  <c r="I75"/>
  <c r="I77"/>
  <c r="I73"/>
  <c r="I41"/>
  <c r="I32"/>
  <c r="I7"/>
  <c r="I67"/>
  <c r="I69"/>
  <c r="G11"/>
  <c r="G9"/>
  <c r="J635" i="4"/>
  <c r="N24"/>
  <c r="R11"/>
  <c r="P11"/>
  <c r="N11"/>
  <c r="P632" l="1"/>
  <c r="P630"/>
  <c r="R274" l="1"/>
  <c r="S619"/>
  <c r="J636" s="1"/>
  <c r="P620"/>
  <c r="R619" s="1"/>
  <c r="J634" s="1"/>
  <c r="P316"/>
  <c r="N493"/>
  <c r="P493"/>
  <c r="N518"/>
  <c r="P518"/>
  <c r="R518"/>
  <c r="R513"/>
  <c r="P513"/>
  <c r="N513"/>
  <c r="P391"/>
  <c r="N391"/>
  <c r="P508"/>
  <c r="R508"/>
  <c r="N508"/>
  <c r="P528"/>
  <c r="R528"/>
  <c r="N528"/>
  <c r="P326"/>
  <c r="P301"/>
  <c r="P336"/>
  <c r="N498"/>
  <c r="R498"/>
  <c r="P498"/>
  <c r="N538"/>
  <c r="R538"/>
  <c r="P538"/>
  <c r="R533"/>
  <c r="N533"/>
  <c r="P533"/>
  <c r="P396"/>
  <c r="N396"/>
  <c r="P411"/>
  <c r="N411"/>
  <c r="P421"/>
  <c r="N421"/>
  <c r="P426"/>
  <c r="N426"/>
  <c r="P436"/>
  <c r="N436"/>
  <c r="P488"/>
  <c r="R488"/>
  <c r="N488"/>
  <c r="N503"/>
  <c r="P503"/>
  <c r="R503"/>
  <c r="N523"/>
  <c r="P523"/>
  <c r="R523"/>
  <c r="P296"/>
  <c r="P321"/>
  <c r="P331"/>
  <c r="P306"/>
  <c r="P311"/>
  <c r="N316"/>
  <c r="N326"/>
  <c r="R311"/>
  <c r="R321"/>
  <c r="N321"/>
  <c r="N331"/>
  <c r="N336"/>
  <c r="R296"/>
  <c r="N296"/>
  <c r="R301"/>
  <c r="N301"/>
  <c r="R306"/>
  <c r="N306"/>
  <c r="N311"/>
  <c r="P274"/>
  <c r="N274"/>
  <c r="P254"/>
  <c r="N281"/>
  <c r="P259"/>
  <c r="N254"/>
  <c r="N259"/>
  <c r="R259"/>
  <c r="N234"/>
  <c r="R234"/>
  <c r="N215"/>
  <c r="P215"/>
  <c r="P220"/>
  <c r="N220"/>
  <c r="P225"/>
  <c r="R225"/>
  <c r="N225"/>
  <c r="R229"/>
  <c r="N229"/>
  <c r="N179"/>
  <c r="T179"/>
  <c r="G34" i="40" s="1"/>
  <c r="P195" i="4"/>
  <c r="N195"/>
  <c r="N200"/>
  <c r="P200"/>
  <c r="N184"/>
  <c r="R145"/>
  <c r="G38" i="40" s="1"/>
  <c r="N277" i="4"/>
  <c r="I545" l="1"/>
  <c r="G75" i="40" s="1"/>
  <c r="I547" i="4"/>
  <c r="G77" i="40" s="1"/>
  <c r="I289" i="4"/>
  <c r="G47" i="40"/>
  <c r="N34" i="4"/>
  <c r="N44"/>
  <c r="N49"/>
  <c r="N63"/>
  <c r="N29"/>
  <c r="N39"/>
  <c r="N59"/>
  <c r="R341" l="1"/>
  <c r="R461"/>
  <c r="R326"/>
  <c r="R446"/>
  <c r="R411"/>
  <c r="R220"/>
  <c r="R396"/>
  <c r="R483"/>
  <c r="R254"/>
  <c r="R401"/>
  <c r="R215"/>
  <c r="G45" i="40" s="1"/>
  <c r="R346" i="4"/>
  <c r="R466"/>
  <c r="R431"/>
  <c r="R416"/>
  <c r="R421"/>
  <c r="R406"/>
  <c r="R331"/>
  <c r="R451"/>
  <c r="R316"/>
  <c r="R436"/>
  <c r="R441"/>
  <c r="R426"/>
  <c r="R391"/>
  <c r="R471"/>
  <c r="R336"/>
  <c r="R456"/>
  <c r="R195"/>
  <c r="I138"/>
  <c r="G7" i="40" l="1"/>
  <c r="I474" i="4"/>
  <c r="I541"/>
  <c r="I543"/>
  <c r="I476"/>
  <c r="I208"/>
  <c r="I267"/>
  <c r="I384"/>
  <c r="G32" i="40" l="1"/>
  <c r="G56"/>
  <c r="G41"/>
  <c r="G67"/>
  <c r="G71"/>
  <c r="G73"/>
  <c r="G69"/>
</calcChain>
</file>

<file path=xl/sharedStrings.xml><?xml version="1.0" encoding="utf-8"?>
<sst xmlns="http://schemas.openxmlformats.org/spreadsheetml/2006/main" count="2074" uniqueCount="542">
  <si>
    <t>Idade</t>
  </si>
  <si>
    <t>Género</t>
  </si>
  <si>
    <t>Até que ano de escolaridade gostarias de estudar?</t>
  </si>
  <si>
    <t>M</t>
  </si>
  <si>
    <t>F</t>
  </si>
  <si>
    <t>Escola</t>
  </si>
  <si>
    <t>(nunca)</t>
  </si>
  <si>
    <t>1.</t>
  </si>
  <si>
    <t>2.</t>
  </si>
  <si>
    <t>3.</t>
  </si>
  <si>
    <t>4.</t>
  </si>
  <si>
    <t>5.</t>
  </si>
  <si>
    <t>(sempre)</t>
  </si>
  <si>
    <t>6.</t>
  </si>
  <si>
    <t>A maior parte dos teus colegas são simpáticos e prestáveis?</t>
  </si>
  <si>
    <t>7.</t>
  </si>
  <si>
    <t>8.</t>
  </si>
  <si>
    <t>Física</t>
  </si>
  <si>
    <t>Verbal</t>
  </si>
  <si>
    <t>9.</t>
  </si>
  <si>
    <t>10.</t>
  </si>
  <si>
    <t>12.</t>
  </si>
  <si>
    <t>11.</t>
  </si>
  <si>
    <t>13.</t>
  </si>
  <si>
    <t>Entre Alunos</t>
  </si>
  <si>
    <t>Entre professores e alunos</t>
  </si>
  <si>
    <t>Teve medo</t>
  </si>
  <si>
    <t>Sentes que a tua família gosta de ti?</t>
  </si>
  <si>
    <t>Achas que os teus pais são justos nos castigos que te aplicam?</t>
  </si>
  <si>
    <t>10.1</t>
  </si>
  <si>
    <t>Concordo muito</t>
  </si>
  <si>
    <t>Não concordo nada</t>
  </si>
  <si>
    <t>Agressor</t>
  </si>
  <si>
    <t>Vítima</t>
  </si>
  <si>
    <t>Espetador</t>
  </si>
  <si>
    <t>Já alguma vez denunciaste uma situação de violência a que tenhas assistido ou de que tenhas sido vítima?</t>
  </si>
  <si>
    <t>14.</t>
  </si>
  <si>
    <t>Não reagir quando se é provocado é ser cobarde.</t>
  </si>
  <si>
    <t>Gozar com os colegas é normal na adolescência.</t>
  </si>
  <si>
    <t>Quem tem medo são os fracos.</t>
  </si>
  <si>
    <t>Ser forte e corajoso é mais importante nos rapazes do que nas raparigas.</t>
  </si>
  <si>
    <t>A prevenção da gravidez é responsabilidade da rapariga.</t>
  </si>
  <si>
    <t>Em algumas situações justifica-se que o homem agrida a mulher.</t>
  </si>
  <si>
    <t>Os homens não choram.</t>
  </si>
  <si>
    <t>A violência que acontece dentro de casa é um assunto familiar em que ninguém se deve meter.</t>
  </si>
  <si>
    <t>Os homossexuais são pessoas doentes.</t>
  </si>
  <si>
    <t>Há uma justificação para as pessoas serem racistas.</t>
  </si>
  <si>
    <t>15.</t>
  </si>
  <si>
    <t>Os insultos durante as discussões são normais.</t>
  </si>
  <si>
    <t xml:space="preserve">1. </t>
  </si>
  <si>
    <t xml:space="preserve">a) </t>
  </si>
  <si>
    <t>b)</t>
  </si>
  <si>
    <t>c)</t>
  </si>
  <si>
    <t>d)</t>
  </si>
  <si>
    <t>e)</t>
  </si>
  <si>
    <t>f)</t>
  </si>
  <si>
    <t>Medo</t>
  </si>
  <si>
    <t>Raiva</t>
  </si>
  <si>
    <t>Tristeza</t>
  </si>
  <si>
    <t>Alegria</t>
  </si>
  <si>
    <t>Que é inferior aos outros</t>
  </si>
  <si>
    <t>Prazer</t>
  </si>
  <si>
    <t>Que são superiores</t>
  </si>
  <si>
    <t>Pena</t>
  </si>
  <si>
    <t>16.</t>
  </si>
  <si>
    <t>17.</t>
  </si>
  <si>
    <t>9.1</t>
  </si>
  <si>
    <t>9.2</t>
  </si>
  <si>
    <t>Devemos tratar melhor as pessoas da nossa cultura/nacionalidade do que os "estrangeiros" e imigrantes.</t>
  </si>
  <si>
    <t>Às vezes é preciso o pai ou a mãe darem umas tareias aos filhos para eles aprenderem.</t>
  </si>
  <si>
    <t>As pessoas violentas são mais respeitadas do que as não violentas.</t>
  </si>
  <si>
    <t>Se tivesses assistido a esta história, o que sentias?  (Escolhe apenas uma opção)</t>
  </si>
  <si>
    <t>Que merecia a agressão</t>
  </si>
  <si>
    <t>Que eram poderosos</t>
  </si>
  <si>
    <t>Turma</t>
  </si>
  <si>
    <t>1.1.</t>
  </si>
  <si>
    <t>1.2</t>
  </si>
  <si>
    <t>1.3</t>
  </si>
  <si>
    <t>Pedes ao teu colega para se acalmar e cumprir a ordem do professor.</t>
  </si>
  <si>
    <t>Não fazes nada porque não é nada contigo.</t>
  </si>
  <si>
    <t>Levantas-te e empurras aquele que consideras que não tem razão.</t>
  </si>
  <si>
    <t>Pedes ao teu pai para se acalmar e parar imediatamente.</t>
  </si>
  <si>
    <t>Pedes à tua mãe para se acalmar e parar imediatamente.</t>
  </si>
  <si>
    <t>MUITO CALMO</t>
  </si>
  <si>
    <t>Na tua escola existe violência?</t>
  </si>
  <si>
    <t>Normalmente o clima da tua turma, dentro da sala de aula é:</t>
  </si>
  <si>
    <t>g)</t>
  </si>
  <si>
    <t>Não te metes porque não é nada contigo.</t>
  </si>
  <si>
    <t>Chamas os teus amigos para, todos juntos, darem uma tareia nos agressores.</t>
  </si>
  <si>
    <t>O que achas que sentiram os agressores nesta hstória?  (Escolhe apenas uma opção)</t>
  </si>
  <si>
    <t>O que achas que sentiu a vítima desta história?  (Escolhe apenas uma opção)</t>
  </si>
  <si>
    <t xml:space="preserve">g) </t>
  </si>
  <si>
    <t>Às vezes, para resolver um conflito, é preciso ser violento.</t>
  </si>
  <si>
    <t>Em algumas situações, justifica-se que a mulher agrida o homem.</t>
  </si>
  <si>
    <t>Rapazes com tiques de menina merecem ser gozados.</t>
  </si>
  <si>
    <t>Conversas com o grupo e tentas convencê-los a parar. Se não resultar, chamas um adulto.</t>
  </si>
  <si>
    <t>Chamas de imediato um adulto.</t>
  </si>
  <si>
    <t>Ficas no teu lugar e insultas aquele que achas que não tem razão (chamas nomes, ameaças, dizes palavrões).</t>
  </si>
  <si>
    <t>Levantas-te e pedes aos dois para pararem com a discussão. Se não resultar, vais chamar outro adulto.</t>
  </si>
  <si>
    <t>Não fazes nada mas no fim da aula vais falar com um deles (professor ou colega, dependendo de quem achas que teve razão).</t>
  </si>
  <si>
    <t>Não fazes nada, mas no fim vais apoiar a tua mãe.</t>
  </si>
  <si>
    <t>A preencher pelo MEPIS:</t>
  </si>
  <si>
    <t>18 ou +</t>
  </si>
  <si>
    <t>Sim</t>
  </si>
  <si>
    <t>Não</t>
  </si>
  <si>
    <t>12º ano</t>
  </si>
  <si>
    <t>9º ano</t>
  </si>
  <si>
    <t>Superior</t>
  </si>
  <si>
    <t>NOTAS PRÉVIAS AO PREENCHIMENTO:</t>
  </si>
  <si>
    <t>A | ÍNDICE DE BEM-ESTAR ESCOLAR</t>
  </si>
  <si>
    <t>B | BEM-ESTAR FAMILIAR</t>
  </si>
  <si>
    <t>C | BEM-ESTAR COMUNITÁRIO</t>
  </si>
  <si>
    <t>Mais Alto = Mais Predisposição para a Violência</t>
  </si>
  <si>
    <t>Controlo</t>
  </si>
  <si>
    <t>Média</t>
  </si>
  <si>
    <t>ÍNDICE DE BEM-ESTAR ESCOLAR</t>
  </si>
  <si>
    <t>ÍNDICE DE BEM-ESTAR FAMILIAR</t>
  </si>
  <si>
    <t>ÍNDICE DE BEM-ESTAR COMUNITÁRIO</t>
  </si>
  <si>
    <t>PREDISPOSIÇÃO PARA A VIOLÊNCIA</t>
  </si>
  <si>
    <t>TOLERÂNCIA E ACEITAÇÃO DA VIOLÊNCIA</t>
  </si>
  <si>
    <t>Mais Alto = Mais Intolerância e Aceitação da Violência</t>
  </si>
  <si>
    <t>Total de Inquéritos Carregados</t>
  </si>
  <si>
    <t>Ano de Escolaridade</t>
  </si>
  <si>
    <t>7º</t>
  </si>
  <si>
    <t>8º</t>
  </si>
  <si>
    <t>9º</t>
  </si>
  <si>
    <t>Com que frequência te sentes feliz quando estás na escola?</t>
  </si>
  <si>
    <t>Com que frequência pensas: "Se eu pudesse, não ia mais às aulas"?</t>
  </si>
  <si>
    <t>Com que frequência sentes que é um motivo de orgulho seres aluno da tua escola?</t>
  </si>
  <si>
    <t>A tua escola é exigente em termos de ordem e disciplina?</t>
  </si>
  <si>
    <t>Os professores são justos em relação ao cumprimento de regras e castigos?</t>
  </si>
  <si>
    <t>Os teus professores importam-se com o que sentes e pensas?</t>
  </si>
  <si>
    <t xml:space="preserve">Consideras que a tua escola é um sítio agradável e seguro? </t>
  </si>
  <si>
    <t>Se respondeste sim na questão anterior, normalmente a violência acontece entre quem?</t>
  </si>
  <si>
    <t xml:space="preserve">Se na tua escola existe violência, onde ocorre habitualmente? </t>
  </si>
  <si>
    <t xml:space="preserve">Se na tua escola existe violência, que tipo de violência ocorre mais vezes? </t>
  </si>
  <si>
    <t>Sexual</t>
  </si>
  <si>
    <t>Amigo</t>
  </si>
  <si>
    <t>Professor</t>
  </si>
  <si>
    <t>Funcionário</t>
  </si>
  <si>
    <t>CE</t>
  </si>
  <si>
    <t>Psicólogo</t>
  </si>
  <si>
    <t>Familiar</t>
  </si>
  <si>
    <t>Introduza manualmente o nº de inquéritos carregados na célula sublinhada a amarelo</t>
  </si>
  <si>
    <t xml:space="preserve"> Alunos e auxiliares</t>
  </si>
  <si>
    <t xml:space="preserve">Corredor </t>
  </si>
  <si>
    <t>W.C</t>
  </si>
  <si>
    <t>Cantina</t>
  </si>
  <si>
    <t xml:space="preserve">Sala </t>
  </si>
  <si>
    <t>Recreio</t>
  </si>
  <si>
    <t>9.3</t>
  </si>
  <si>
    <t>Se denunciaste, a pessoa a quem o fizeste ajudou-te a resolver a situação?</t>
  </si>
  <si>
    <t>Não acreditou</t>
  </si>
  <si>
    <t>Achou que era  problema meu</t>
  </si>
  <si>
    <t>Achou normal entre adolesc.</t>
  </si>
  <si>
    <t>Já estiveste envolvido numa situação de violência dentro da escola?</t>
  </si>
  <si>
    <t>Na tua escola existem alunos que consomem álcool ou drogas (haxixe, charros, etc.)?</t>
  </si>
  <si>
    <t>Alcool</t>
  </si>
  <si>
    <t>Drogas</t>
  </si>
  <si>
    <t>Alcool e drogas</t>
  </si>
  <si>
    <t>Já viste alguém consumir álcool ou drogas (haxixe, charros, etc.) dentro da tua escola?</t>
  </si>
  <si>
    <t xml:space="preserve">14. </t>
  </si>
  <si>
    <t>E tu? Já alguma vez consumiste álcool?</t>
  </si>
  <si>
    <t>1 x</t>
  </si>
  <si>
    <t>FDS</t>
  </si>
  <si>
    <t>Todos os dias</t>
  </si>
  <si>
    <t>E tu? Já alguma vez consumiste drogas?</t>
  </si>
  <si>
    <t>Os funcionários da tua escola são simpáticos e prestáveis?</t>
  </si>
  <si>
    <t xml:space="preserve">Achas que a tua escola é bem vista (tem boa fama) na tua comunidade ou freguesia ? </t>
  </si>
  <si>
    <t>MUITO VIOLENTO</t>
  </si>
  <si>
    <t>Pergunta de caracterização</t>
  </si>
  <si>
    <t>Valor índice</t>
  </si>
  <si>
    <t xml:space="preserve">Com que frequência te sentes feliz quando estás com a tua família? </t>
  </si>
  <si>
    <t>Sentes-te satisfeito com a ajuda que recebes da tua família quando tens um problema?</t>
  </si>
  <si>
    <t>Na tua família, conversam entre todos sobre os problemas que têm em casa?</t>
  </si>
  <si>
    <t xml:space="preserve">As decisões importantes são tomadas em conjunto na tua família? </t>
  </si>
  <si>
    <t>Sentes que a tua família te protege e toma conta de ti?</t>
  </si>
  <si>
    <t>Já assististe a comportamentos de violência física ou verbal em tua casa?</t>
  </si>
  <si>
    <t>Já foste maltratado por alguém da tua família?</t>
  </si>
  <si>
    <t xml:space="preserve">Se já foste maltratado, foi de que forma? </t>
  </si>
  <si>
    <t xml:space="preserve">Sexual </t>
  </si>
  <si>
    <t>Psic.</t>
  </si>
  <si>
    <t>Os teus pais costumam castigar-te quando te portas mal ou quando não cumpres uma regra?</t>
  </si>
  <si>
    <t>Os teus pais costumam bater-te quando te portas mal ou quando não cumpres uma regra?</t>
  </si>
  <si>
    <t>Sentes que a tua família se orgulha do teu comportamento?</t>
  </si>
  <si>
    <t xml:space="preserve">Com que frequência te sentes feliz por viveres na tua comunidade (área onde vives)? </t>
  </si>
  <si>
    <t>Sentes-te seguro no caminho que tens de fazer da escola para casa?</t>
  </si>
  <si>
    <t>Sentes-te seguro quando tens de andar sozinho na área onde vives depois de anoitecer?</t>
  </si>
  <si>
    <t>Se pudesses mudavas da área onde vives?</t>
  </si>
  <si>
    <t>Costumas participar em atividades organizadas pela tua comunidade ou freguesia?</t>
  </si>
  <si>
    <t>Já assististe a alguma situação de violência na área onde vives?</t>
  </si>
  <si>
    <t>Se assististe, foi de que tipo?</t>
  </si>
  <si>
    <t>6.1.</t>
  </si>
  <si>
    <t xml:space="preserve">Alguma vez fizeste voluntariado na tua comunidade ou freguesia? </t>
  </si>
  <si>
    <t>Sentes-te orgulhoso da área onde vives?</t>
  </si>
  <si>
    <t>Achas que as pessoas que vivem na mesma área que tu gostam de lá viver?</t>
  </si>
  <si>
    <t>Achas que a área onde vives é bem vista pelas pessoas da tua escola (tem boa fama)?</t>
  </si>
  <si>
    <t>Com que frequência te sentes satisfeito e feliz com a tua vida?</t>
  </si>
  <si>
    <t>Expetativas</t>
  </si>
  <si>
    <t>Até que ano pensas que os teus pais gostavam que tu estudasses?</t>
  </si>
  <si>
    <t>Até que ano de escolaridade acreditas que vais ser capaz de estudar?</t>
  </si>
  <si>
    <t>Felicidade Geral</t>
  </si>
  <si>
    <t>D| Lucro Social</t>
  </si>
  <si>
    <t>E|  PREDISPOSIÇÃO PARA A VIOLÊNCIA</t>
  </si>
  <si>
    <t xml:space="preserve">Existem situações que só se resolvem se recorrermos à violência. </t>
  </si>
  <si>
    <t>Se um amigo teu agredir alguém deves ficar do lado do teu amigo, só por ser teu amigo.</t>
  </si>
  <si>
    <t>Às vezes, é preciso meter medo às pessoas para elas nos respeitarem.</t>
  </si>
  <si>
    <t>Quando nos agridem devemos pagar na mesma moeda.</t>
  </si>
  <si>
    <t>Assustar ou meter medo a um colega não é ser violento.</t>
  </si>
  <si>
    <t>Os professores não se devem meter nas lutas entre os alunos porque o problema é deles.</t>
  </si>
  <si>
    <t>Um adulto tem o direito de bater numa criança ou num adolescente se for para a educar.</t>
  </si>
  <si>
    <t>A principal característica dos alunos agressores (em situações de bullying) é serem valentes e corajosos e não terem medo de nada.</t>
  </si>
  <si>
    <t>Ameaçar repetidamente um colega não é ser violento.</t>
  </si>
  <si>
    <t xml:space="preserve">As vítimas de bullying podem ter medo, mas não se sentem tristes. </t>
  </si>
  <si>
    <t>As vítimas de bullying muitas vezes merecem as agressões.</t>
  </si>
  <si>
    <t>18.</t>
  </si>
  <si>
    <t>F|CRENÇAS SEXISTAS e TOLERÂNCIA À VIOLÊNCIA</t>
  </si>
  <si>
    <t>Para bem da família e dos filhos, a mulher que é vítima de violência doméstica não deve fazer queixa do marido (denunciar).</t>
  </si>
  <si>
    <t>Às vezes, para evitar discussões em casa, a mulher deve fazer o que o homem manda, mesmo que não concorde.</t>
  </si>
  <si>
    <t>Quando um rapaz bate na namorada, normalmente é porque ela fez alguma coisa para o provocar e, por isso, merece.</t>
  </si>
  <si>
    <t>É normal os rapazes saírem com muitas raparigas, mas o contrário não.</t>
  </si>
  <si>
    <t xml:space="preserve">O ideal é que seja o homem a assumir a responsabilidade das principais decisões familiares. </t>
  </si>
  <si>
    <t>As raparigas que saem com muitos rapazes não são pessoas sérias.</t>
  </si>
  <si>
    <t>Quando uma mulher provoca ciúmes no seu companheiro, bater nela pode ser uma forma de lhe mostrar que gosta dela.</t>
  </si>
  <si>
    <t>É mais grave uma mulher bater num homem do que um homem bater numa mulher.</t>
  </si>
  <si>
    <t>Forçar a namorada/mulher ou o namorado/marido a ter relações sexuais, contra a sua vontade, não é violação. Só seria se fosse entre dois desconhecidos.</t>
  </si>
  <si>
    <t>Os maus tratos só ocorrem quando há problemas na família (ex. consumo de drogas, álcool, desemprego, problemas de dinheiro).</t>
  </si>
  <si>
    <t xml:space="preserve">Uma mulher deveria retirar a queixa de maus tratos contra o marido sempre que ele lhe peça desculpa pelo que fez. </t>
  </si>
  <si>
    <t>G | TOLERÂNCIA E ACEITAÇÃO DA VIOLÊNCIA</t>
  </si>
  <si>
    <t xml:space="preserve">Os homens de raça branca são mais inteligentes do que os homens de raça negra. </t>
  </si>
  <si>
    <t>É normal gozar com pessoas que têm alguma deficiência.</t>
  </si>
  <si>
    <t>As pessoas da minha religião merecem mais respeito do que as pessoas de outras religiões.</t>
  </si>
  <si>
    <t>As vítimas de bullying normalmente têm alguma característica que as faz merecer as agressões.</t>
  </si>
  <si>
    <t xml:space="preserve">Gozar com os idosos é normal. </t>
  </si>
  <si>
    <t xml:space="preserve">Os idosos só dão trabalho e, por isso, é normal que os mais novos gritem com eles (porque perdem a paciência). </t>
  </si>
  <si>
    <t>As pessoas com deficiências não deviam poder andar nas mesmas escolas que as pessoas sem deficiência.</t>
  </si>
  <si>
    <t xml:space="preserve">Os gays e as lésbicas enervam-me. </t>
  </si>
  <si>
    <t>H| ESTRATÉGIAS DE COPING (1)</t>
  </si>
  <si>
    <t xml:space="preserve">Imagina que estás no intervalo e vês um grupo de alunos, com um ar de gozo e ameaçador, à volta de um colega, a darem-lhe empurrões, a chamarem-lhe nomes e a pedirem-lhe dinheiro. 
Percebes que o aluno perseguido tenta afastar-se e fugir mas não consegue e acaba por entregar o dinheiro que tinha para o almoço. </t>
  </si>
  <si>
    <t>Insultas e ameaças os agressores para defender o colega que está a ser vítima.</t>
  </si>
  <si>
    <t>Não fazes nada mas ficas cheio de pena. No fim, conversas com a vítima e ofereces-te para lhe emprestar dinheiro para o almoço.</t>
  </si>
  <si>
    <t>Ficas assustado por perceber que da próxima podes ser tu a vítma.</t>
  </si>
  <si>
    <t xml:space="preserve">Agora imagina que estás em casa e os teus pais estão a discutir. 
Entretanto, o teu pai empurra a tua mãe e ela cai no chão magoada.  </t>
  </si>
  <si>
    <t>Metes-te no meio e agrides/empurras o teu pai para proteger a tua mãe.</t>
  </si>
  <si>
    <t>Insultas o teu pai para o fazer parar.</t>
  </si>
  <si>
    <t>Ficas cheio(a) de raiva porque achas que não tens poder para fazer nada.</t>
  </si>
  <si>
    <t>Foges dali porque não queres assistir à discussão.</t>
  </si>
  <si>
    <t>Imagina agora a mesma discussão, mas com a tua mãe a empurrar o teu pai.
Ele cai no chão e fica magoado.</t>
  </si>
  <si>
    <t>Não fazes nada mas no fim, vais apoiar o teu pai</t>
  </si>
  <si>
    <t>Metes-te no meio e agrides/empurras a tua mãe para proteger o teu pai.</t>
  </si>
  <si>
    <t>Insultas a tua mãe para a fazer parar</t>
  </si>
  <si>
    <t>Tentas acalmar a tua mãe e, se não conseguires, chamas alguém para te ajudar.</t>
  </si>
  <si>
    <t>Tentas acalmar o teu pai e, se não conseguires, chamas alguém para te ajudar.</t>
  </si>
  <si>
    <t xml:space="preserve">% de Alunos sem estratégia de resolução de conflitos </t>
  </si>
  <si>
    <t xml:space="preserve">% de Alunos com estratégias não violentas de resolução de conflitos </t>
  </si>
  <si>
    <t xml:space="preserve">% de Alunos com estratégias  violentas de resolução de conflitos </t>
  </si>
  <si>
    <t>Não violenta</t>
  </si>
  <si>
    <t>Violenta</t>
  </si>
  <si>
    <t>Sem estratégia</t>
  </si>
  <si>
    <t>%</t>
  </si>
  <si>
    <t>De 0 a 4 - Mais alto = Mais bem-estar</t>
  </si>
  <si>
    <t>Pond.</t>
  </si>
  <si>
    <t>Psicol.</t>
  </si>
  <si>
    <t>Índice de bem-estar  EPIS - ALUNOS</t>
  </si>
  <si>
    <t>Índice de bem-estar  EPIS - DOCENTES</t>
  </si>
  <si>
    <t>Há quantos anos dá aulas nesta escola?</t>
  </si>
  <si>
    <t>1.º ANO</t>
  </si>
  <si>
    <t>2 A 5</t>
  </si>
  <si>
    <t>5 A 10</t>
  </si>
  <si>
    <t>É DT</t>
  </si>
  <si>
    <t>SIM</t>
  </si>
  <si>
    <t>NÃO</t>
  </si>
  <si>
    <t>De uma forma geral, com que frequência se sente feliz quando está na escola?</t>
  </si>
  <si>
    <t>Com que frequência pensa: "Se eu pudesse, reformava-me"?</t>
  </si>
  <si>
    <t>Com que frequência pensa: "Se eu pudesse, mudava de escola"?</t>
  </si>
  <si>
    <t xml:space="preserve">Como classifica o relacionamento interpessoal na escola entre docentes e órgãos de gestão? </t>
  </si>
  <si>
    <t>(péssimo)</t>
  </si>
  <si>
    <t>(excelente)</t>
  </si>
  <si>
    <t xml:space="preserve">Como classifica o grau de indisciplina dos alunos na sua escola? </t>
  </si>
  <si>
    <t>(nulo)</t>
  </si>
  <si>
    <t>(elevado)</t>
  </si>
  <si>
    <t xml:space="preserve">Como classifica a gravidade da indisciplina na sua escola? </t>
  </si>
  <si>
    <t>(nada grave)</t>
  </si>
  <si>
    <t>(muito grave)</t>
  </si>
  <si>
    <t>Com que frequência sente que é um motivo de orgulho ser professor(a) desta escola?</t>
  </si>
  <si>
    <t>Considera que a sua escola é exigente em termos de ordem e disciplina?</t>
  </si>
  <si>
    <t>Considera que, de uma forma geral, os professores são justos em relação ao cumprimento de regras e punições?</t>
  </si>
  <si>
    <t>Considera que, de uma forma geral, os professores estão disponíveis para abordar com os alunos outros assuntos para além dos relacionados com as matérias escolares?</t>
  </si>
  <si>
    <t xml:space="preserve">No geral, considera que a escola é um sítio agradável e seguro? </t>
  </si>
  <si>
    <t>No geral, considera que os funcionários da escola são agradáveis e simpáticos para os alunos?</t>
  </si>
  <si>
    <t xml:space="preserve">Se existe violência, é de que tipo? </t>
  </si>
  <si>
    <t>13.1</t>
  </si>
  <si>
    <t>Se existe violência, onde ocorre habitualmente?</t>
  </si>
  <si>
    <t>13.2</t>
  </si>
  <si>
    <t>Se existe violência, habitualmente ocorre entre quem?</t>
  </si>
  <si>
    <t>Alunos e pessoas de fora</t>
  </si>
  <si>
    <t>Procura de suporte social</t>
  </si>
  <si>
    <t>Iniciativa e Esforços para gerir adequadamente o problema</t>
  </si>
  <si>
    <t>Evitamento/Resignação/Fuga</t>
  </si>
  <si>
    <t>Não sentiram nada</t>
  </si>
  <si>
    <t>Alunos</t>
  </si>
  <si>
    <t>Ação direta com estratégia agressiva</t>
  </si>
  <si>
    <t>Expetativas de futuro escolar</t>
  </si>
  <si>
    <t>Predisposição para a violência, crenças e tolerância face à violêcia</t>
  </si>
  <si>
    <t>Já alguma vez um aluno lhe denunciou uma situação de violência a que tenha assistido ou de que tenha sido vítima dentro da escola?</t>
  </si>
  <si>
    <t>13.3</t>
  </si>
  <si>
    <t>Considera que na sua escola estão definidas, de uma forma clara, as consequências para os comportamentos violentos?</t>
  </si>
  <si>
    <t>Considera que na sua escola são aplicadas, de uma forma consistente, as consequências definidas para os comportamentos violentos?</t>
  </si>
  <si>
    <t>Já alguma vez esteve envolvido numa situação de violência dentro da sua escola?</t>
  </si>
  <si>
    <t>Na sua escola existem alunos que consomem álcool ou drogas?</t>
  </si>
  <si>
    <t>19.</t>
  </si>
  <si>
    <t>Já alguma vez viu algum aluno consumir álcool ou drogas dentro da sua escola?</t>
  </si>
  <si>
    <t>20.</t>
  </si>
  <si>
    <t>Considera que a escola é bem vista na comunidade?</t>
  </si>
  <si>
    <t>21.</t>
  </si>
  <si>
    <t>Considera que é adequada a formação que lhe é/foi disponibilizada para saber lidar com conflitos e comportamentos violentos entre os alunos?</t>
  </si>
  <si>
    <t>22.</t>
  </si>
  <si>
    <t>Muito Violento</t>
  </si>
  <si>
    <t>Muito calmo</t>
  </si>
  <si>
    <t>23.</t>
  </si>
  <si>
    <t>Considera que a comunidade onde a escola está inserida é bem vista dentro da escola?</t>
  </si>
  <si>
    <t>Com que frequência se sente moralizado/motivado com a sua profissão?</t>
  </si>
  <si>
    <t xml:space="preserve">Como avalia a sua capacidade (física e psicológica), neste momento, para o trabalho? </t>
  </si>
  <si>
    <t>(nula)</t>
  </si>
  <si>
    <t>Com que frequência sente que é o profissional que gostava de ser?</t>
  </si>
  <si>
    <t>Com que frequência pensa que possui todos os recursos de que necessita para fazer face aos desafios do seu dia-a-dia na escola?</t>
  </si>
  <si>
    <t>Considera que a sua profissão é reconhecida/valorizada pelos alunos?</t>
  </si>
  <si>
    <t>Considera que a sua profissão é reconhecida/valorizada pelos pais dos alunos?</t>
  </si>
  <si>
    <t>Considera que a sua profissão é reconhecida/valorizada pela sociedade em geral?</t>
  </si>
  <si>
    <t>Quantos dias completos faltou ao trabalho devido a problemas de saúde (doença ou para a realização de exames auxiliares de diagnóstico) durante o último ano letivo?</t>
  </si>
  <si>
    <t>Zero</t>
  </si>
  <si>
    <t xml:space="preserve">1 a 4 </t>
  </si>
  <si>
    <t>5 a 9</t>
  </si>
  <si>
    <t>10 a 24</t>
  </si>
  <si>
    <t>25 a 35</t>
  </si>
  <si>
    <t>36 a 99</t>
  </si>
  <si>
    <t xml:space="preserve">100 a </t>
  </si>
  <si>
    <t>C| ESTRATÉGIAS DE RESOLUÇÃO DE CONFLITOS</t>
  </si>
  <si>
    <t xml:space="preserve">Imagine que está na sua sala de aula. Dá uma ordem/tarefa a um aluno e ele não cumpre. 
Para além disso, reage com agressividade: diz palavrões, levanta-se do lugar, insulta-o.  </t>
  </si>
  <si>
    <t>Expulsava imediatamente o aluno da sala.</t>
  </si>
  <si>
    <t>Ignorava a provocação, marcava-lhe uma falta disciplinar e continuava a aula.</t>
  </si>
  <si>
    <t>Pedia-lhe que se acalmasse e desistia de o fazer cumprir a tarefa naquele momento.</t>
  </si>
  <si>
    <t>"Discutia" com o aluno o motivo da sua recusa.</t>
  </si>
  <si>
    <t>Ignorava a provocação e no final da aula conversava com ele acerca do seu comportamento.</t>
  </si>
  <si>
    <t>Imagine agora que, na situação anterior, expulsava o aluno da sala e ele se recusava a sair.</t>
  </si>
  <si>
    <t>Interrompia a aula até o aluno sair.</t>
  </si>
  <si>
    <t>Chamava um elemento do conselho executivo para ir à sala obrigar o aluno a sair.</t>
  </si>
  <si>
    <t>Abandonava a sala e recusava-se a dar a aula naquelas condições.</t>
  </si>
  <si>
    <t>Ignorava, continuava a aula e marcava uma falta disciplinar ao aluno em questão.</t>
  </si>
  <si>
    <t xml:space="preserve">Imagine que na sua sala de aula, dois alunos se envolvem num conflito verbal em que se insultam e se ameaçam mutuamente. </t>
  </si>
  <si>
    <t>Expulsava imediatamente os dois da sala.</t>
  </si>
  <si>
    <t>Ouvia os dois no momento e expulsava da sala o que não tivesse razão</t>
  </si>
  <si>
    <t>Mandava-os parar imediatamente, continuava a aula e no fim marcava falta disciplinar aos dois.</t>
  </si>
  <si>
    <t>Mandava-os parar imediatamente, continuava a aula e no fim falava com cada um isoladamente.</t>
  </si>
  <si>
    <t>Ignorava o comportamento e continuava a aula.</t>
  </si>
  <si>
    <t>Agora imagine que vai a passar no recreio e vê dois alunos envolvidos num conflito físico.</t>
  </si>
  <si>
    <t>Metia-se entre os dois para os separar e terminar de imediato com o conflito.</t>
  </si>
  <si>
    <t>Afastava os espetadores e com uma voz firme mandava-os parar de imediato.</t>
  </si>
  <si>
    <t>Pedia a alguém para chamar um elemento do conselho executivo ou outro professor para  ajudar a terminar com a agressão.</t>
  </si>
  <si>
    <t>Afastava-se do local e ia o mais rapidamente possível procurar a ajuda de outro adulto.</t>
  </si>
  <si>
    <t>Não fazia nada porque não eram seus alunos.</t>
  </si>
  <si>
    <t>B| Satisfação profissional</t>
  </si>
  <si>
    <t>Satisfação profissional</t>
  </si>
  <si>
    <t>De 0 a 4 - Mais alto = Maior grau de satisfação</t>
  </si>
  <si>
    <t>Felicidade Geral (satisfação com a vida)</t>
  </si>
  <si>
    <t>Adeq.</t>
  </si>
  <si>
    <t>Não Adeq.</t>
  </si>
  <si>
    <t>Sim Alunos</t>
  </si>
  <si>
    <t>Sim EE</t>
  </si>
  <si>
    <t>Sim Funcionários</t>
  </si>
  <si>
    <t>Sim Outros professores</t>
  </si>
  <si>
    <t>Existe violência na sua escola?</t>
  </si>
  <si>
    <t>Índice de bem-estar  EPIS - ENCARREGADOS DE EDUCAÇÃO</t>
  </si>
  <si>
    <t>Pai</t>
  </si>
  <si>
    <t>Mãe</t>
  </si>
  <si>
    <t>Outro</t>
  </si>
  <si>
    <t>Com que frequência pensa "Estou satisfeito(a) por o(a) meu(minha) filho(a) frequentar a escola que frequenta".</t>
  </si>
  <si>
    <t>Com que frequência considera que na escola se preocupam em desenvolver no(a) seu(sua) filho(a) o respeito pelos outros e o espírito de tolerância?</t>
  </si>
  <si>
    <t>Considera que os professores do(a) seu(sua) filho(a) se importam com o que ele(a) pensa e sente?</t>
  </si>
  <si>
    <t>Considera que a escola do(a) seu(sua) filho(a) é exigente em termos de ordem e disciplina?</t>
  </si>
  <si>
    <t>Considera que os professores do(a) seu(sua) filho(a) são justos em relação ao cumprimento de regras e castigos?</t>
  </si>
  <si>
    <t>Na escola do(a) seu(sua) filho(a) existe violência?</t>
  </si>
  <si>
    <t>Se respondeu sim na questão anterior, a violência é de que tipo?</t>
  </si>
  <si>
    <t xml:space="preserve">Se existe violência na escola, ela acontece normalmente entre quem? </t>
  </si>
  <si>
    <t>6.1</t>
  </si>
  <si>
    <t>6.2</t>
  </si>
  <si>
    <t>6.3</t>
  </si>
  <si>
    <t>O/A seu(sua) filho(a) alguma vez lhe denunciou uma situação de violência a que tenha assistido ou de que tenha sido vítima na escola?</t>
  </si>
  <si>
    <t>Já alguma vez precisou da ajuda de um professor ou de outra pessoa da escola para o ajudar a resolver uma situação de violência em que o(a) seu(sua) filho(a) tenha estado envolvido(a), como vítima ou como agressor?</t>
  </si>
  <si>
    <t>8.1</t>
  </si>
  <si>
    <t>A pessoa a quem recorreu ajudou-o(a) a resolver a situação?</t>
  </si>
  <si>
    <t>Não recorri</t>
  </si>
  <si>
    <t xml:space="preserve">No geral, considera que a escola do seu filho(a) é um sítio agradável e seguro? </t>
  </si>
  <si>
    <t xml:space="preserve">Considera que a escola do(a) seu(sua) filho(a) é bem vista na sua comunidade ou freguesia (tem boa fama)? </t>
  </si>
  <si>
    <t>Com que frequência pensa: "Se eu pudesse, mudava o(a) meu(minha) filho(a) de escola"?</t>
  </si>
  <si>
    <t>Quando fala com o(a) seu(sua) filho(a) sobre a escola ou sobre os resultados escolares, normalmente o clima/ambiente é:</t>
  </si>
  <si>
    <t>Com que frequência se sente feliz quando está com a sua família?</t>
  </si>
  <si>
    <t>Sente-se satisfeito(a) com ajuda que recebe da sua família quando tem um problema?</t>
  </si>
  <si>
    <t>Conversam entre todos sobre os problemas que têm em casa?</t>
  </si>
  <si>
    <t>As decisões importantes são tomadas em conjunto na família?</t>
  </si>
  <si>
    <t>Está satisfeito(a) com o tempo que passam juntos?</t>
  </si>
  <si>
    <t>O(A) seu(sua) filho(a) já presenciou comportamentos de violência física ou verbal em sua casa?</t>
  </si>
  <si>
    <t xml:space="preserve">O(A) senhor(a) já foi maltratado por alguém da sua família? </t>
  </si>
  <si>
    <t>Fisica</t>
  </si>
  <si>
    <t>O(A) seu(sua) filho(a) já foi maltratado por alguém da sua família?</t>
  </si>
  <si>
    <t>Tem orgulho no comportamento do(a) seu(sua) filho(a)?</t>
  </si>
  <si>
    <t>Costuma castigar o(a) seu(sua) filho(a) quando ele(a) se porta mal ou não cumpre uma regra?</t>
  </si>
  <si>
    <t xml:space="preserve">Costuma recorrer a castigos físicos (bater) quando tem de punir o(a) seu(sua) filho(a)? </t>
  </si>
  <si>
    <t>Com que frequência se sente feliz por viver na sua comunidade (área onde vive)?</t>
  </si>
  <si>
    <t>Considera seguro o caminho escola-casa que o(a) seu(sua) filho(a) tem de fazer todos os dias?</t>
  </si>
  <si>
    <t>Sente-se seguro quando tem de andar sozinho(a) na área onde vive depois de anoitecer?</t>
  </si>
  <si>
    <t>Se pudesse mudava da área onde vive?</t>
  </si>
  <si>
    <t xml:space="preserve">Costuma participar em atividades organizadas pela sua comunidade ou freguesia? </t>
  </si>
  <si>
    <t>Já assistiu a alguma situação de violência na área onde vive?</t>
  </si>
  <si>
    <t>Se assistiue, foi de que tipo?</t>
  </si>
  <si>
    <t>Alguma vez fez voluntariado na sua comunidade ou freguesia?</t>
  </si>
  <si>
    <t>Sente-se orgulhoso(a) da área onde vive?</t>
  </si>
  <si>
    <t>Pensa que as pessoas que vivem no mesmo local gostam de lá viver?</t>
  </si>
  <si>
    <t>De uma forma geral, confia nas pessoas da área onde vive (vizinhos)?</t>
  </si>
  <si>
    <t>Pensa que área onde vive é bem vista (tem boa fama) pelas pessoas da escola do(a) seu(sua) filho(a)?</t>
  </si>
  <si>
    <t>Com que frequência se sente satisfeito(a) e feliz com a sua vida?</t>
  </si>
  <si>
    <t>Até que ano de escolaridade gostaria que o(a) seu(sua) filho(a) estudasse?</t>
  </si>
  <si>
    <t>Até que ano pensa que o(a) seu(sua) filho(a) vai conseguir estudar?</t>
  </si>
  <si>
    <t>Com que frequência se sente capaz de ajudar o(a) seu(sua) filho(a) nas tarefas escolares?</t>
  </si>
  <si>
    <t>Com que frequência pensa que educar o(a) seu(sua) filho(a) é uma responsabilidade da escola e dos professores?</t>
  </si>
  <si>
    <t>Se um familiar meu agredir alguém, devo ficar do lado do meu familiar, só por ser meu familiar.</t>
  </si>
  <si>
    <t>Se na escola baterem no meu filho, ele deve "pagar na mesma moeda".</t>
  </si>
  <si>
    <t>Assustar ou meter medo a alguém não é ser violento</t>
  </si>
  <si>
    <t>Um adulto tem o direito de bater numa criança ou adolescente se for para a educar.</t>
  </si>
  <si>
    <t>O ideal é que seja o homem a assumir a responsabilidade das principais decisões familiares.</t>
  </si>
  <si>
    <t>Em algumas situações, justifica-se que a mulher agrida o homem</t>
  </si>
  <si>
    <t xml:space="preserve">Imagine que está na janela de casa e vê um grupo de rapazes com um ar de gozo e ameaçador, de volta de outro rapaz, a darem-lhe empurrões, a chamarem-lhe nomes e a pedirem-lhe dinheiro. 
Percebe que o rapaz perseguido tenta afastar-se e fugir mas não consegue e acaba por entregar todo o dinheiro que tem. 
</t>
  </si>
  <si>
    <t>Não se metia porque não era nada consigo.</t>
  </si>
  <si>
    <t>Conversava com o grupo e tentava convencê-los a parar. Se não resultasse, chamava a polícia.</t>
  </si>
  <si>
    <t>Insultava e ameaçava os agressores para defender o rapaz que estava a ser vítima.</t>
  </si>
  <si>
    <t>Chamava os seus amigos ou vizinhos para, todos juntos, darem uma tareia nos agressores.</t>
  </si>
  <si>
    <t>Não fazia nada mas ficava cheio(a) de pena. No fim, conversava com a vítima e oferecia-lhe ajuda.</t>
  </si>
  <si>
    <t>Ficava assustado(a) por perceber que da próxima podia ser o(a) seu(sua) filho(a) a vítima.</t>
  </si>
  <si>
    <t>Metia-se no meio e tentava agredir os agressores para os fazer parar.</t>
  </si>
  <si>
    <t>Imagine agora que o(a) seu(sua) filho(a) está na sala de aula a fazer um trabalho de grupo. O professor está no quadro, de costas para a turma e vários alunos se envolvem numa discussão. O professor não percebe quem é que estava a falar alto e decide expulsar todos os elementos do grupo da sala. O(A) seu(sua) filho(a), apesar de estar no grupo, não participou na confusão e sente-se injustiçado(a).</t>
  </si>
  <si>
    <t>Recusar-se a sair porque, apesar de fazer parte do grupo, não tinha tido nenhuma responsabilidade na confusão.</t>
  </si>
  <si>
    <t>Ameaçar o professor que se o expulsasse da sala ia sofrer consequências.</t>
  </si>
  <si>
    <t>Explicar calmamente ao professor que não participou na confusão e pedir-lhe que o deixasse permanecer na aula. Se o professor não permitisse, sair calmamente e falar com ele mais tarde.</t>
  </si>
  <si>
    <t>Cumprir a ordem do professor, sair da sala e no fim da aula explicar ao professor que não tinha participado na confusão.</t>
  </si>
  <si>
    <t>Gritar e ameaçar os restantes elementos do grupo para os obrigar a dizer ao professor que ele(a) não tinha participado na confusão e, por isso, não devia ser expulso(a) da sala.</t>
  </si>
  <si>
    <t>Ameaçar o professor que se fosse expulso da sala chamava o pai/mãe à escola para eles "acertarem contas" com o professor.</t>
  </si>
  <si>
    <t>Agora imagine que o(a) seu(sua) marido/mulher/companheiro(a) se zanga com o(a) seu(sua) filho(a) por ele não ter cumprido uma tarefa que era da sua responsabilidade e o(a) agride verbal e fisicamente.</t>
  </si>
  <si>
    <t>Não fazia nada para não desautorizar o(a) seu(sua) marido/mulher/companheiro(a).</t>
  </si>
  <si>
    <t>Metia-se entre os dois para tentar acabar com a agressão.</t>
  </si>
  <si>
    <t>Apoiava o(a) seu(sua) marido/mulher/companheiro(a) porque pensa que às vezes umas tareias nos adolescentes são importantes para eles verem quem é que manda.</t>
  </si>
  <si>
    <t>Afastava-se para não ter de assistir à agressão.</t>
  </si>
  <si>
    <t>Ficava nervoso(a) mas não fazia nada para não piorar as coisas.</t>
  </si>
  <si>
    <t>Imagine agora que recebia uma queixa da escola porque o(a) seu(sua) filho(a) tinha faltado ao respeito a um professor. 
Ia à escola para saber o que se tinha passado e o Diretor de Turma dizia-lhe que, para além desse episódio, eram frequentes no(a) seu(sua) filho(a) outro tipo de comportamentos como faltar às aulas, responder mal aos professores e funcionários, envolver-se em conflitos no recreio com os colegas, etc.</t>
  </si>
  <si>
    <t>Chegava a casa e dava uma tareia no(a) seu(sua) filho(a) para ele(a) aprender.</t>
  </si>
  <si>
    <t>Conversava com o(a) seu(sua) filho(a) e dizia-lhe que da próxima vez que recebesse uma queixa, levava uma tareia e ficava de castigo.</t>
  </si>
  <si>
    <t>Conversava com o(a) seu(sua) filho(a) e castigava-o(a).</t>
  </si>
  <si>
    <t>Conversava com o(a) seu(sua) filho(a), obrigava-o(a) a ir à escola pedir desculpa ao professor e depois aplicava-lhe um castigo.</t>
  </si>
  <si>
    <t>Não fazia nada porque sabe que o(a) seu(sua) filho(a) não gosta de andar na escola e só lá está porque é obrigado, por isso, é normal que às vezes perca a paciência e responda mal a professores ou agrida os colegas.</t>
  </si>
  <si>
    <t>Conversava com ele(a), pedia-lhe que não repetisse o comportamento,  mas não o(a) castigava nem lhe batia.</t>
  </si>
  <si>
    <t>Não fazia nada porque "já não consegue fazer nada dele(a)".</t>
  </si>
  <si>
    <t>Índice de bem-estar  EPIS - ASSISTENTES OPERACIONAIS</t>
  </si>
  <si>
    <t>Com que frequência pensa: "Se eu pudesse, trabalhava noutra escola"?</t>
  </si>
  <si>
    <t>Com que frequência sente que é um motivo de orgulho ser funcionário(a) desta escola?</t>
  </si>
  <si>
    <t>No geral, considera que os professores da escola são agradáveis e simpáticos para os alunos?</t>
  </si>
  <si>
    <t>11.1</t>
  </si>
  <si>
    <t>11.2</t>
  </si>
  <si>
    <t>11.3</t>
  </si>
  <si>
    <t>Normalmente, na sua escola o clima no espaço de recreio é</t>
  </si>
  <si>
    <t>Imagine que vai a passar no recreio e vê dois alunos envolvidos num conflito físico.</t>
  </si>
  <si>
    <t>Pedia a alguém para chamar um elemento do conselho executivo, um professor ou um funcionário  para  ajudar a terminar com a agressão.</t>
  </si>
  <si>
    <t>Não fazia nada.</t>
  </si>
  <si>
    <t>ALUNOS</t>
  </si>
  <si>
    <t>FAMÍLIA</t>
  </si>
  <si>
    <t>DOCENTES</t>
  </si>
  <si>
    <t>OPERACIONAIS</t>
  </si>
  <si>
    <t>Satisfação Profisional</t>
  </si>
  <si>
    <t xml:space="preserve">RESUMO </t>
  </si>
  <si>
    <t>NOTA: A consulta do Resumo não dispensa uma análise cuidada (pergunta a pergunta) dos resultados de cada um dos questionários -  Única forma de integrar nos planos estratégicos de ação informação qualitativa relevante.</t>
  </si>
  <si>
    <t xml:space="preserve">Imagina agora que estás na sala de aula e que o professor dá uma ordem a um colega da tua turma e ele não cumpre. Para além disso, reage com agressividade: insulta o professor, diz palavrões, levanta-se do lugar e  ameaça bater-lhe.  </t>
  </si>
  <si>
    <t>Adequação da formação vs. necessidades</t>
  </si>
  <si>
    <t>N.º de inquéritos</t>
  </si>
  <si>
    <t>Perceção de violência</t>
  </si>
  <si>
    <t>Perceção de consumo de substância</t>
  </si>
  <si>
    <t>Maus tratos diretos na família</t>
  </si>
  <si>
    <t>Exposição a violência na comunidade</t>
  </si>
  <si>
    <t>Exposição a violência na família</t>
  </si>
  <si>
    <t>Pergunta chave</t>
  </si>
  <si>
    <t xml:space="preserve">Existem situações que só se resolvem com violência </t>
  </si>
  <si>
    <t>Concordam ou concordam muito</t>
  </si>
  <si>
    <t>Corcordam ou concordam muito</t>
  </si>
  <si>
    <t>Quando nos agridem devemos pagar na mesma moeda</t>
  </si>
  <si>
    <t>Às vezes, para resolver um conflito é preciso ser violento</t>
  </si>
  <si>
    <t>Crenças sexistas</t>
  </si>
  <si>
    <t>Tolerância à violência doméstica e no namoro</t>
  </si>
  <si>
    <t>Crenças Sexistas</t>
  </si>
  <si>
    <t xml:space="preserve">Mais Alto = Mais Crenças Sexistas </t>
  </si>
  <si>
    <t>Mais Alto =Mais Tolerância à Violência</t>
  </si>
  <si>
    <t>Homofobia</t>
  </si>
  <si>
    <t>Crenças Homofobicas</t>
  </si>
  <si>
    <t>Intolerância com pessoas portadoras de deficiência</t>
  </si>
  <si>
    <t>Intolerância com portadores de deficiência</t>
  </si>
  <si>
    <t>Mais Alto = Mais Intolerância com portadores de deficiência</t>
  </si>
  <si>
    <t>Mais Alto = Mais crenças homofóbicas</t>
  </si>
  <si>
    <t>Crenças racistas</t>
  </si>
  <si>
    <t>Racismo</t>
  </si>
  <si>
    <t>Mais Alto = Mais crenças racistas</t>
  </si>
  <si>
    <t>Gostava de estudar/que o aluno estudasse</t>
  </si>
  <si>
    <t>Acredita que vai conseguir</t>
  </si>
  <si>
    <t>Exposição à violência</t>
  </si>
  <si>
    <t>Exposição a violência na comunidada</t>
  </si>
  <si>
    <t>As pessoas violentas são mais respeitadas do que as não violentas</t>
  </si>
  <si>
    <t>Perceção da educação como tarefa dos professores</t>
  </si>
  <si>
    <t xml:space="preserve">Pergunta chave </t>
  </si>
  <si>
    <t>Adequação da formação vs necessidades</t>
  </si>
  <si>
    <t>De 0 a 4 - Mais alto = Maior adequação</t>
  </si>
  <si>
    <t>Escolar</t>
  </si>
  <si>
    <t>Comunitário</t>
  </si>
  <si>
    <t>Perceção de Consumo de Substância (%)</t>
  </si>
  <si>
    <t>Perceção de violência na Escola (%)</t>
  </si>
  <si>
    <t>Felicidade Escolar (Mais alto = Mais felicidade)</t>
  </si>
  <si>
    <t>Exigência da escola ordem e disciplina (Mias alto = Mais exigente)</t>
  </si>
  <si>
    <t>Justiça na aplicação das regras (Mais alto = Mais justo)</t>
  </si>
  <si>
    <t>Definição clara de regras (Mias alto = Regras mais claras)</t>
  </si>
  <si>
    <t>Consistência na aplicação das regras (Mais alto = Mais Consistente)</t>
  </si>
  <si>
    <t>Grau de indisciplina (Mais alto = Mais elevado)</t>
  </si>
  <si>
    <t>Gravidade da indiciplina (Mais alto = Mais grave)</t>
  </si>
  <si>
    <t>CLIMA  NA SALA E RECREIO (Mais alto = Mais violento)</t>
  </si>
  <si>
    <t>Exposição a violência na família (aluno exposto) %</t>
  </si>
  <si>
    <t>Maus tratos diretos na família (aluno vítima) %</t>
  </si>
  <si>
    <t>ÍNDICE DE BEM-ESTAR ESCOLAR (Mais alto = Mais bem-estar)</t>
  </si>
  <si>
    <t>ÍNDICE DE BEM-ESTAR FAMILIAR (Mais alto = Mais bem estar)</t>
  </si>
  <si>
    <t>Felicidade na Família (Mais alto = Mais felicidade)</t>
  </si>
  <si>
    <t>Felicidade na Comunidade (Mais alto = Mais felicidade)</t>
  </si>
  <si>
    <t>Exposição a violência na comunidade %</t>
  </si>
  <si>
    <t>ÍNDICE DE BEM-ESTAR COMUNITÁRIO (Mais alto = Mais bem-estar)</t>
  </si>
  <si>
    <t>PREDISPOSIÇÃO PARA A VIOLÊNCIA (mais alto = mais predisposição)</t>
  </si>
  <si>
    <t xml:space="preserve">CRENÇAS SEXISTAS (Mais alto = Mais crenças) </t>
  </si>
  <si>
    <t xml:space="preserve">TOLERÂNCIA À VIOLÊNCIA DOMÉSTICA E NO NAMORO </t>
  </si>
  <si>
    <t>Não sentiu nada</t>
  </si>
  <si>
    <t>LAGOA</t>
  </si>
  <si>
    <t>1 questionário bloquedo</t>
  </si>
  <si>
    <t>Resposta sim</t>
  </si>
</sst>
</file>

<file path=xl/styles.xml><?xml version="1.0" encoding="utf-8"?>
<styleSheet xmlns="http://schemas.openxmlformats.org/spreadsheetml/2006/main">
  <numFmts count="2">
    <numFmt numFmtId="164" formatCode="0.0"/>
    <numFmt numFmtId="165" formatCode="0.0%"/>
  </numFmts>
  <fonts count="61">
    <font>
      <sz val="11"/>
      <color theme="1"/>
      <name val="Calibri"/>
      <family val="2"/>
      <scheme val="minor"/>
    </font>
    <font>
      <b/>
      <sz val="11"/>
      <color theme="1"/>
      <name val="Calibri"/>
      <family val="2"/>
      <scheme val="minor"/>
    </font>
    <font>
      <b/>
      <sz val="20"/>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sz val="11"/>
      <color rgb="FF0070C0"/>
      <name val="Calibri"/>
      <family val="2"/>
      <scheme val="minor"/>
    </font>
    <font>
      <b/>
      <sz val="8"/>
      <color theme="4"/>
      <name val="Calibri"/>
      <family val="2"/>
      <scheme val="minor"/>
    </font>
    <font>
      <b/>
      <sz val="8"/>
      <color theme="9"/>
      <name val="Calibri"/>
      <family val="2"/>
      <scheme val="minor"/>
    </font>
    <font>
      <sz val="11"/>
      <color theme="9"/>
      <name val="Calibri"/>
      <family val="2"/>
      <scheme val="minor"/>
    </font>
    <font>
      <sz val="8"/>
      <color theme="0"/>
      <name val="Calibri"/>
      <family val="2"/>
      <scheme val="minor"/>
    </font>
    <font>
      <b/>
      <sz val="8"/>
      <name val="Calibri"/>
      <family val="2"/>
      <scheme val="minor"/>
    </font>
    <font>
      <sz val="8"/>
      <color rgb="FFFF0000"/>
      <name val="Calibri"/>
      <family val="2"/>
      <scheme val="minor"/>
    </font>
    <font>
      <b/>
      <sz val="9"/>
      <name val="Calibri"/>
      <family val="2"/>
      <scheme val="minor"/>
    </font>
    <font>
      <sz val="11"/>
      <name val="Calibri"/>
      <family val="2"/>
      <scheme val="minor"/>
    </font>
    <font>
      <sz val="8"/>
      <color theme="9"/>
      <name val="Calibri"/>
      <family val="2"/>
      <scheme val="minor"/>
    </font>
    <font>
      <b/>
      <sz val="20"/>
      <color theme="9" tint="-0.249977111117893"/>
      <name val="Calibri"/>
      <family val="2"/>
      <scheme val="minor"/>
    </font>
    <font>
      <sz val="11"/>
      <color theme="9" tint="-0.249977111117893"/>
      <name val="Calibri"/>
      <family val="2"/>
      <scheme val="minor"/>
    </font>
    <font>
      <b/>
      <sz val="14"/>
      <color theme="0"/>
      <name val="Calibri"/>
      <family val="2"/>
      <scheme val="minor"/>
    </font>
    <font>
      <b/>
      <sz val="12"/>
      <color theme="0"/>
      <name val="Calibri"/>
      <family val="2"/>
      <scheme val="minor"/>
    </font>
    <font>
      <i/>
      <sz val="8"/>
      <color theme="9" tint="-0.249977111117893"/>
      <name val="Calibri"/>
      <family val="2"/>
      <scheme val="minor"/>
    </font>
    <font>
      <sz val="11"/>
      <color theme="0"/>
      <name val="Calibri"/>
      <family val="2"/>
      <scheme val="minor"/>
    </font>
    <font>
      <b/>
      <sz val="16"/>
      <color theme="9" tint="-0.249977111117893"/>
      <name val="Calibri"/>
      <family val="2"/>
      <scheme val="minor"/>
    </font>
    <font>
      <sz val="16"/>
      <color theme="1"/>
      <name val="Calibri"/>
      <family val="2"/>
      <scheme val="minor"/>
    </font>
    <font>
      <sz val="9"/>
      <color theme="0"/>
      <name val="Calibri"/>
      <family val="2"/>
      <scheme val="minor"/>
    </font>
    <font>
      <sz val="11"/>
      <color rgb="FFFF0000"/>
      <name val="Calibri"/>
      <family val="2"/>
      <scheme val="minor"/>
    </font>
    <font>
      <b/>
      <sz val="16"/>
      <color theme="0"/>
      <name val="Calibri"/>
      <family val="2"/>
      <scheme val="minor"/>
    </font>
    <font>
      <b/>
      <sz val="11"/>
      <color theme="1" tint="0.34998626667073579"/>
      <name val="Calibri"/>
      <family val="2"/>
      <scheme val="minor"/>
    </font>
    <font>
      <b/>
      <sz val="11"/>
      <color theme="0"/>
      <name val="Calibri"/>
      <family val="2"/>
      <scheme val="minor"/>
    </font>
    <font>
      <b/>
      <sz val="8"/>
      <color rgb="FF33CC33"/>
      <name val="Calibri"/>
      <family val="2"/>
      <scheme val="minor"/>
    </font>
    <font>
      <sz val="8"/>
      <color theme="1"/>
      <name val="Wingdings"/>
      <charset val="2"/>
    </font>
    <font>
      <b/>
      <sz val="9"/>
      <color rgb="FFFF0000"/>
      <name val="Calibri"/>
      <family val="2"/>
      <scheme val="minor"/>
    </font>
    <font>
      <sz val="11"/>
      <color theme="1"/>
      <name val="Calibri"/>
      <family val="2"/>
      <scheme val="minor"/>
    </font>
    <font>
      <sz val="10"/>
      <color theme="9" tint="-0.249977111117893"/>
      <name val="Calibri"/>
      <family val="2"/>
      <scheme val="minor"/>
    </font>
    <font>
      <sz val="9"/>
      <color theme="1"/>
      <name val="Calibri"/>
      <family val="2"/>
      <scheme val="minor"/>
    </font>
    <font>
      <b/>
      <sz val="8"/>
      <color theme="1" tint="0.34998626667073579"/>
      <name val="Calibri"/>
      <family val="2"/>
      <scheme val="minor"/>
    </font>
    <font>
      <b/>
      <sz val="9"/>
      <color rgb="FF92D050"/>
      <name val="Calibri"/>
      <family val="2"/>
      <scheme val="minor"/>
    </font>
    <font>
      <sz val="9"/>
      <color rgb="FFFF0000"/>
      <name val="Calibri"/>
      <family val="2"/>
      <scheme val="minor"/>
    </font>
    <font>
      <b/>
      <sz val="9"/>
      <color rgb="FF33CC33"/>
      <name val="Calibri"/>
      <family val="2"/>
      <scheme val="minor"/>
    </font>
    <font>
      <sz val="11"/>
      <color rgb="FF33CC33"/>
      <name val="Calibri"/>
      <family val="2"/>
      <scheme val="minor"/>
    </font>
    <font>
      <sz val="8"/>
      <color rgb="FF33CC33"/>
      <name val="Calibri"/>
      <family val="2"/>
      <scheme val="minor"/>
    </font>
    <font>
      <sz val="9"/>
      <color rgb="FF33CC33"/>
      <name val="Calibri"/>
      <family val="2"/>
      <scheme val="minor"/>
    </font>
    <font>
      <b/>
      <sz val="11"/>
      <color rgb="FF33CC33"/>
      <name val="Calibri"/>
      <family val="2"/>
      <scheme val="minor"/>
    </font>
    <font>
      <b/>
      <sz val="11"/>
      <color rgb="FFFF0000"/>
      <name val="Calibri"/>
      <family val="2"/>
      <scheme val="minor"/>
    </font>
    <font>
      <sz val="8"/>
      <color theme="9" tint="-0.249977111117893"/>
      <name val="Calibri"/>
      <family val="2"/>
      <scheme val="minor"/>
    </font>
    <font>
      <b/>
      <sz val="8"/>
      <color theme="9" tint="-0.249977111117893"/>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8"/>
      <color theme="0"/>
      <name val="Calibri"/>
      <family val="2"/>
      <scheme val="minor"/>
    </font>
    <font>
      <b/>
      <sz val="8"/>
      <color rgb="FFFF0000"/>
      <name val="Calibri"/>
      <family val="2"/>
      <scheme val="minor"/>
    </font>
    <font>
      <b/>
      <sz val="10"/>
      <color rgb="FFFF0000"/>
      <name val="Calibri"/>
      <family val="2"/>
      <scheme val="minor"/>
    </font>
    <font>
      <sz val="9"/>
      <name val="Calibri"/>
      <family val="2"/>
      <scheme val="minor"/>
    </font>
    <font>
      <sz val="8"/>
      <name val="Calibri"/>
      <family val="2"/>
      <scheme val="minor"/>
    </font>
    <font>
      <b/>
      <sz val="16"/>
      <color theme="1"/>
      <name val="Calibri"/>
      <family val="2"/>
      <scheme val="minor"/>
    </font>
    <font>
      <b/>
      <sz val="9"/>
      <color rgb="FF00B050"/>
      <name val="Calibri"/>
      <family val="2"/>
      <scheme val="minor"/>
    </font>
    <font>
      <b/>
      <sz val="24"/>
      <color theme="9" tint="-0.249977111117893"/>
      <name val="Calibri"/>
      <family val="2"/>
      <scheme val="minor"/>
    </font>
    <font>
      <sz val="10"/>
      <color theme="1"/>
      <name val="Calibri"/>
      <family val="2"/>
      <scheme val="minor"/>
    </font>
    <font>
      <sz val="11"/>
      <color rgb="FF000000"/>
      <name val="Calibri"/>
      <family val="2"/>
      <scheme val="minor"/>
    </font>
    <font>
      <b/>
      <sz val="9"/>
      <color theme="9" tint="-0.249977111117893"/>
      <name val="Calibri"/>
      <family val="2"/>
      <scheme val="minor"/>
    </font>
    <font>
      <b/>
      <sz val="9"/>
      <color theme="2" tint="-0.49998474074526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theme="9" tint="-0.249977111117893"/>
      </left>
      <right style="thick">
        <color theme="9" tint="-0.249977111117893"/>
      </right>
      <top style="thick">
        <color theme="9" tint="-0.249977111117893"/>
      </top>
      <bottom style="thick">
        <color theme="9" tint="-0.249977111117893"/>
      </bottom>
      <diagonal/>
    </border>
    <border>
      <left style="thick">
        <color theme="9" tint="-0.249977111117893"/>
      </left>
      <right/>
      <top style="thick">
        <color theme="9" tint="-0.249977111117893"/>
      </top>
      <bottom style="thick">
        <color theme="9" tint="-0.249977111117893"/>
      </bottom>
      <diagonal/>
    </border>
    <border>
      <left/>
      <right/>
      <top style="thick">
        <color theme="9" tint="-0.249977111117893"/>
      </top>
      <bottom style="thick">
        <color theme="9" tint="-0.249977111117893"/>
      </bottom>
      <diagonal/>
    </border>
    <border>
      <left/>
      <right style="thick">
        <color theme="9" tint="-0.249977111117893"/>
      </right>
      <top style="thick">
        <color theme="9" tint="-0.249977111117893"/>
      </top>
      <bottom style="thick">
        <color theme="9" tint="-0.249977111117893"/>
      </bottom>
      <diagonal/>
    </border>
    <border>
      <left style="thick">
        <color theme="9" tint="-0.249977111117893"/>
      </left>
      <right/>
      <top style="thick">
        <color theme="9" tint="-0.249977111117893"/>
      </top>
      <bottom/>
      <diagonal/>
    </border>
    <border>
      <left/>
      <right/>
      <top style="thick">
        <color theme="9" tint="-0.249977111117893"/>
      </top>
      <bottom/>
      <diagonal/>
    </border>
    <border>
      <left/>
      <right style="thick">
        <color theme="9" tint="-0.249977111117893"/>
      </right>
      <top style="thick">
        <color theme="9" tint="-0.249977111117893"/>
      </top>
      <bottom/>
      <diagonal/>
    </border>
    <border>
      <left style="thick">
        <color theme="9" tint="-0.249977111117893"/>
      </left>
      <right/>
      <top/>
      <bottom/>
      <diagonal/>
    </border>
    <border>
      <left/>
      <right style="thick">
        <color theme="9" tint="-0.249977111117893"/>
      </right>
      <top/>
      <bottom/>
      <diagonal/>
    </border>
    <border>
      <left style="thick">
        <color theme="9" tint="-0.249977111117893"/>
      </left>
      <right/>
      <top/>
      <bottom style="thick">
        <color theme="9" tint="-0.249977111117893"/>
      </bottom>
      <diagonal/>
    </border>
    <border>
      <left/>
      <right/>
      <top/>
      <bottom style="thick">
        <color theme="9" tint="-0.249977111117893"/>
      </bottom>
      <diagonal/>
    </border>
    <border>
      <left/>
      <right style="thick">
        <color theme="9" tint="-0.249977111117893"/>
      </right>
      <top/>
      <bottom style="thick">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right/>
      <top/>
      <bottom style="thin">
        <color theme="9" tint="-0.249977111117893"/>
      </bottom>
      <diagonal/>
    </border>
    <border>
      <left style="thin">
        <color theme="9" tint="-0.249977111117893"/>
      </left>
      <right/>
      <top/>
      <bottom/>
      <diagonal/>
    </border>
    <border>
      <left style="thin">
        <color theme="9" tint="-0.249977111117893"/>
      </left>
      <right style="thin">
        <color theme="9" tint="-0.249977111117893"/>
      </right>
      <top/>
      <bottom/>
      <diagonal/>
    </border>
    <border>
      <left style="thin">
        <color theme="9" tint="-0.249977111117893"/>
      </left>
      <right style="thin">
        <color theme="9" tint="-0.249977111117893"/>
      </right>
      <top/>
      <bottom style="thin">
        <color theme="9" tint="-0.249977111117893"/>
      </bottom>
      <diagonal/>
    </border>
    <border>
      <left/>
      <right style="thin">
        <color theme="9" tint="-0.249977111117893"/>
      </right>
      <top/>
      <bottom style="thin">
        <color theme="9" tint="-0.249977111117893"/>
      </bottom>
      <diagonal/>
    </border>
    <border>
      <left/>
      <right style="thin">
        <color theme="9" tint="-0.249977111117893"/>
      </right>
      <top/>
      <bottom/>
      <diagonal/>
    </border>
    <border>
      <left style="thin">
        <color theme="9" tint="-0.249977111117893"/>
      </left>
      <right/>
      <top style="thin">
        <color theme="9" tint="-0.249977111117893"/>
      </top>
      <bottom/>
      <diagonal/>
    </border>
    <border>
      <left/>
      <right/>
      <top style="thin">
        <color theme="9" tint="-0.249977111117893"/>
      </top>
      <bottom/>
      <diagonal/>
    </border>
  </borders>
  <cellStyleXfs count="2">
    <xf numFmtId="0" fontId="0" fillId="0" borderId="0"/>
    <xf numFmtId="9" fontId="32" fillId="0" borderId="0" applyFont="0" applyFill="0" applyBorder="0" applyAlignment="0" applyProtection="0"/>
  </cellStyleXfs>
  <cellXfs count="43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xf numFmtId="0" fontId="0" fillId="0" borderId="0" xfId="0"/>
    <xf numFmtId="0" fontId="8"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1"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6" fillId="0" borderId="0" xfId="0" applyFont="1" applyAlignment="1">
      <alignment vertical="center"/>
    </xf>
    <xf numFmtId="0" fontId="3" fillId="2" borderId="0" xfId="0" applyFont="1" applyFill="1" applyAlignment="1">
      <alignment vertical="center"/>
    </xf>
    <xf numFmtId="0" fontId="3" fillId="0" borderId="0" xfId="0" applyFont="1" applyFill="1" applyAlignment="1">
      <alignment vertical="center"/>
    </xf>
    <xf numFmtId="0" fontId="11" fillId="0" borderId="0" xfId="0" applyFont="1" applyAlignment="1">
      <alignment vertical="center"/>
    </xf>
    <xf numFmtId="0" fontId="5" fillId="0" borderId="0" xfId="0" applyFont="1" applyFill="1" applyAlignment="1">
      <alignment horizontal="center" vertical="center"/>
    </xf>
    <xf numFmtId="0" fontId="12"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2" fillId="0" borderId="0" xfId="0" applyFont="1" applyAlignment="1">
      <alignment horizontal="left" vertical="center"/>
    </xf>
    <xf numFmtId="0" fontId="15" fillId="0" borderId="0" xfId="0" applyFont="1" applyAlignment="1">
      <alignment vertical="center"/>
    </xf>
    <xf numFmtId="0" fontId="4" fillId="0" borderId="0" xfId="0" applyFont="1" applyFill="1" applyAlignment="1">
      <alignment vertical="center"/>
    </xf>
    <xf numFmtId="0" fontId="0" fillId="0" borderId="0" xfId="0" applyFill="1" applyAlignment="1">
      <alignment vertical="center"/>
    </xf>
    <xf numFmtId="0" fontId="0" fillId="0" borderId="0" xfId="0" applyFill="1"/>
    <xf numFmtId="0" fontId="16" fillId="0" borderId="0" xfId="0" applyFont="1"/>
    <xf numFmtId="0" fontId="17" fillId="0" borderId="0" xfId="0" applyFont="1" applyAlignment="1">
      <alignment vertical="center"/>
    </xf>
    <xf numFmtId="0" fontId="0" fillId="0" borderId="0" xfId="0" applyAlignment="1">
      <alignment horizont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vertical="center"/>
    </xf>
    <xf numFmtId="0" fontId="3" fillId="4" borderId="0" xfId="0" applyFont="1" applyFill="1" applyAlignment="1">
      <alignment vertical="center"/>
    </xf>
    <xf numFmtId="0" fontId="0" fillId="4" borderId="0" xfId="0" applyFill="1" applyAlignment="1">
      <alignment vertical="center"/>
    </xf>
    <xf numFmtId="0" fontId="0" fillId="2" borderId="0" xfId="0" applyFill="1"/>
    <xf numFmtId="0" fontId="4" fillId="4" borderId="0" xfId="0" applyFont="1" applyFill="1" applyAlignment="1">
      <alignment horizontal="center" vertical="center"/>
    </xf>
    <xf numFmtId="0" fontId="3" fillId="2" borderId="0" xfId="0" applyFont="1" applyFill="1" applyBorder="1" applyAlignment="1">
      <alignment horizontal="center" vertical="center"/>
    </xf>
    <xf numFmtId="0" fontId="0" fillId="0" borderId="0" xfId="0" applyBorder="1" applyAlignment="1">
      <alignment vertical="center"/>
    </xf>
    <xf numFmtId="0" fontId="4" fillId="0" borderId="0" xfId="0" applyFont="1" applyAlignment="1">
      <alignment horizontal="right" vertical="center"/>
    </xf>
    <xf numFmtId="0" fontId="3" fillId="0" borderId="0" xfId="0"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xf numFmtId="0" fontId="0" fillId="0" borderId="0" xfId="0" applyAlignment="1"/>
    <xf numFmtId="0" fontId="3" fillId="0" borderId="0" xfId="0" applyFont="1" applyFill="1" applyBorder="1" applyAlignment="1">
      <alignment vertical="center"/>
    </xf>
    <xf numFmtId="0" fontId="0" fillId="0" borderId="0" xfId="0" applyFill="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vertical="center"/>
    </xf>
    <xf numFmtId="0" fontId="23" fillId="0" borderId="0" xfId="0" applyFont="1"/>
    <xf numFmtId="0" fontId="21" fillId="0" borderId="0" xfId="0" applyFont="1"/>
    <xf numFmtId="0" fontId="0" fillId="0" borderId="0" xfId="0" applyAlignment="1">
      <alignment horizontal="center" vertical="center"/>
    </xf>
    <xf numFmtId="0" fontId="1" fillId="0" borderId="0" xfId="0" applyFont="1" applyAlignment="1">
      <alignment horizontal="center" vertical="center"/>
    </xf>
    <xf numFmtId="0" fontId="27" fillId="0" borderId="0" xfId="0" applyFont="1" applyFill="1" applyAlignment="1">
      <alignment horizontal="center" vertical="center"/>
    </xf>
    <xf numFmtId="0" fontId="0" fillId="0" borderId="0" xfId="0" applyAlignment="1">
      <alignment horizontal="center"/>
    </xf>
    <xf numFmtId="0" fontId="20" fillId="0" borderId="0" xfId="0" applyFont="1" applyFill="1" applyAlignment="1">
      <alignment horizontal="left" vertical="center"/>
    </xf>
    <xf numFmtId="0" fontId="4" fillId="6" borderId="1" xfId="0" applyFont="1" applyFill="1" applyBorder="1" applyAlignment="1">
      <alignment horizontal="center" vertical="center"/>
    </xf>
    <xf numFmtId="0" fontId="29" fillId="0" borderId="0" xfId="0" applyFont="1" applyAlignment="1">
      <alignment vertical="center"/>
    </xf>
    <xf numFmtId="0" fontId="30" fillId="0" borderId="0" xfId="0" applyFont="1" applyAlignment="1">
      <alignment horizontal="left" vertical="center"/>
    </xf>
    <xf numFmtId="0" fontId="0" fillId="3" borderId="0" xfId="0" applyFill="1" applyAlignment="1">
      <alignment horizontal="left" vertical="center"/>
    </xf>
    <xf numFmtId="0" fontId="25" fillId="0" borderId="0" xfId="0" applyFont="1" applyBorder="1" applyAlignment="1">
      <alignment vertical="center"/>
    </xf>
    <xf numFmtId="0" fontId="3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3" fillId="0" borderId="0" xfId="0" applyFont="1" applyFill="1" applyAlignment="1">
      <alignment horizontal="center" vertical="center"/>
    </xf>
    <xf numFmtId="0" fontId="0" fillId="0" borderId="0" xfId="0" applyAlignment="1">
      <alignment horizontal="center"/>
    </xf>
    <xf numFmtId="0" fontId="4"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left" vertical="center"/>
    </xf>
    <xf numFmtId="0" fontId="3" fillId="0" borderId="0" xfId="0" applyFont="1" applyFill="1" applyBorder="1" applyAlignment="1">
      <alignment horizontal="right" vertical="center"/>
    </xf>
    <xf numFmtId="11" fontId="3" fillId="0" borderId="0" xfId="0" applyNumberFormat="1" applyFont="1" applyFill="1" applyBorder="1" applyAlignment="1">
      <alignment horizontal="right" vertical="center"/>
    </xf>
    <xf numFmtId="0" fontId="0" fillId="0" borderId="0" xfId="0" applyFill="1" applyBorder="1"/>
    <xf numFmtId="0" fontId="4" fillId="0" borderId="0" xfId="0" applyFont="1" applyFill="1" applyBorder="1" applyAlignment="1">
      <alignment vertical="top" wrapText="1"/>
    </xf>
    <xf numFmtId="0" fontId="0" fillId="0" borderId="0" xfId="0" applyFill="1" applyAlignment="1">
      <alignment horizontal="right" vertical="center"/>
    </xf>
    <xf numFmtId="0" fontId="24" fillId="0" borderId="0" xfId="0" applyFont="1" applyFill="1" applyAlignment="1">
      <alignment horizontal="center" vertical="center"/>
    </xf>
    <xf numFmtId="9" fontId="0" fillId="0" borderId="0" xfId="1" applyFont="1" applyAlignment="1">
      <alignment horizontal="center" vertical="center"/>
    </xf>
    <xf numFmtId="9" fontId="33" fillId="0" borderId="0" xfId="1" applyFont="1" applyFill="1" applyAlignment="1">
      <alignment horizontal="center" vertical="center"/>
    </xf>
    <xf numFmtId="0" fontId="0" fillId="0" borderId="0" xfId="0" applyFill="1" applyAlignment="1">
      <alignment horizontal="center"/>
    </xf>
    <xf numFmtId="0" fontId="29" fillId="0" borderId="0" xfId="0" applyFont="1" applyAlignment="1">
      <alignment horizontal="center" vertical="center"/>
    </xf>
    <xf numFmtId="0" fontId="0" fillId="0" borderId="0" xfId="0" applyFill="1" applyAlignment="1">
      <alignment horizontal="center" vertical="center"/>
    </xf>
    <xf numFmtId="0" fontId="0" fillId="3" borderId="0" xfId="0" applyFill="1" applyAlignment="1">
      <alignment horizontal="center" vertical="center"/>
    </xf>
    <xf numFmtId="0" fontId="24" fillId="0" borderId="0" xfId="0" applyFont="1" applyFill="1" applyAlignment="1">
      <alignment vertical="center"/>
    </xf>
    <xf numFmtId="0" fontId="10" fillId="4" borderId="0" xfId="0" applyFont="1" applyFill="1" applyAlignment="1" applyProtection="1">
      <alignment vertical="center"/>
      <protection locked="0"/>
    </xf>
    <xf numFmtId="0" fontId="3" fillId="4" borderId="2" xfId="0" applyFont="1" applyFill="1" applyBorder="1" applyAlignment="1">
      <alignment vertical="center"/>
    </xf>
    <xf numFmtId="0" fontId="24" fillId="0" borderId="0" xfId="0" applyFont="1" applyFill="1" applyBorder="1" applyAlignment="1">
      <alignment horizontal="center" vertical="center"/>
    </xf>
    <xf numFmtId="0" fontId="4" fillId="0" borderId="0" xfId="0" applyFont="1" applyFill="1" applyAlignment="1">
      <alignment horizontal="center" vertical="center"/>
    </xf>
    <xf numFmtId="0" fontId="13" fillId="0" borderId="0" xfId="0" applyFont="1" applyFill="1" applyAlignment="1">
      <alignment horizontal="center" vertical="center"/>
    </xf>
    <xf numFmtId="0" fontId="11" fillId="0" borderId="0" xfId="0" applyFont="1" applyFill="1" applyAlignment="1">
      <alignment horizontal="center" vertical="center"/>
    </xf>
    <xf numFmtId="0" fontId="27" fillId="0" borderId="0" xfId="0" applyFont="1" applyFill="1" applyAlignment="1">
      <alignment vertical="center" wrapText="1"/>
    </xf>
    <xf numFmtId="0" fontId="35" fillId="0" borderId="0" xfId="0" applyFont="1" applyFill="1" applyAlignment="1">
      <alignment vertical="center" wrapText="1"/>
    </xf>
    <xf numFmtId="0" fontId="3" fillId="0" borderId="0" xfId="0" applyFont="1" applyBorder="1" applyAlignment="1">
      <alignment horizontal="center" vertical="center"/>
    </xf>
    <xf numFmtId="0" fontId="11" fillId="0" borderId="0" xfId="0" applyFont="1" applyFill="1" applyAlignment="1">
      <alignment vertical="center"/>
    </xf>
    <xf numFmtId="0" fontId="9" fillId="0" borderId="0" xfId="0" applyFont="1" applyFill="1" applyAlignment="1">
      <alignment vertical="center"/>
    </xf>
    <xf numFmtId="0" fontId="15" fillId="0" borderId="0" xfId="0" applyFont="1" applyFill="1" applyAlignment="1">
      <alignment vertical="center"/>
    </xf>
    <xf numFmtId="0" fontId="28" fillId="0" borderId="0" xfId="0" applyFont="1" applyFill="1" applyAlignment="1">
      <alignment horizontal="center" vertical="center"/>
    </xf>
    <xf numFmtId="0" fontId="26" fillId="3" borderId="0" xfId="0" applyFont="1" applyFill="1" applyAlignment="1">
      <alignment vertical="center"/>
    </xf>
    <xf numFmtId="0" fontId="26" fillId="0" borderId="0" xfId="0" applyFont="1" applyFill="1" applyAlignment="1">
      <alignment vertical="center"/>
    </xf>
    <xf numFmtId="165" fontId="0" fillId="0" borderId="0" xfId="0" applyNumberFormat="1" applyAlignment="1">
      <alignment vertical="center"/>
    </xf>
    <xf numFmtId="0" fontId="36" fillId="0" borderId="0" xfId="0" applyFont="1" applyAlignment="1">
      <alignment horizontal="center" vertical="center"/>
    </xf>
    <xf numFmtId="0" fontId="34"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vertical="center"/>
    </xf>
    <xf numFmtId="0" fontId="18" fillId="3" borderId="0" xfId="0" applyFont="1" applyFill="1" applyAlignment="1"/>
    <xf numFmtId="9" fontId="3" fillId="0" borderId="0" xfId="1" applyFont="1" applyFill="1" applyAlignment="1">
      <alignment vertical="center"/>
    </xf>
    <xf numFmtId="9" fontId="3" fillId="0" borderId="0" xfId="1" applyFont="1" applyAlignment="1">
      <alignment vertical="center"/>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45" fillId="0" borderId="0" xfId="0" applyFont="1" applyFill="1" applyAlignment="1">
      <alignment horizontal="center" vertical="center"/>
    </xf>
    <xf numFmtId="0" fontId="45" fillId="0" borderId="0" xfId="0" applyFont="1" applyFill="1" applyAlignment="1">
      <alignment horizontal="left" vertical="center"/>
    </xf>
    <xf numFmtId="0" fontId="41" fillId="0" borderId="8" xfId="0" applyFont="1" applyBorder="1"/>
    <xf numFmtId="0" fontId="0" fillId="0" borderId="9" xfId="0" applyBorder="1"/>
    <xf numFmtId="0" fontId="37" fillId="0" borderId="11" xfId="0" applyFont="1" applyBorder="1"/>
    <xf numFmtId="0" fontId="0" fillId="0" borderId="0" xfId="0" applyBorder="1"/>
    <xf numFmtId="0" fontId="34" fillId="0" borderId="13" xfId="0" applyFont="1" applyBorder="1"/>
    <xf numFmtId="0" fontId="0" fillId="0" borderId="14" xfId="0" applyBorder="1"/>
    <xf numFmtId="0" fontId="18" fillId="3" borderId="0" xfId="0" applyFont="1" applyFill="1" applyAlignment="1">
      <alignment vertical="center"/>
    </xf>
    <xf numFmtId="0" fontId="0" fillId="0" borderId="0" xfId="0" applyFill="1" applyAlignment="1">
      <alignment horizontal="left" vertical="center"/>
    </xf>
    <xf numFmtId="0" fontId="3" fillId="0" borderId="16" xfId="0" applyFont="1" applyBorder="1" applyAlignment="1">
      <alignment horizontal="center" vertical="center"/>
    </xf>
    <xf numFmtId="0" fontId="3" fillId="2" borderId="2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21" xfId="0" applyFont="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9" fontId="44" fillId="7" borderId="16" xfId="1" applyFont="1" applyFill="1" applyBorder="1" applyAlignment="1">
      <alignment horizontal="center" vertical="center"/>
    </xf>
    <xf numFmtId="0" fontId="44" fillId="7" borderId="18" xfId="0" applyFont="1" applyFill="1" applyBorder="1" applyAlignment="1">
      <alignment vertical="center"/>
    </xf>
    <xf numFmtId="9" fontId="44" fillId="7" borderId="19" xfId="1" applyFont="1" applyFill="1" applyBorder="1" applyAlignment="1">
      <alignment horizontal="center" vertical="center"/>
    </xf>
    <xf numFmtId="0" fontId="45" fillId="7" borderId="17" xfId="0" applyFont="1" applyFill="1" applyBorder="1" applyAlignment="1">
      <alignment horizontal="center" vertical="center"/>
    </xf>
    <xf numFmtId="9" fontId="44" fillId="7" borderId="18" xfId="1" applyFont="1" applyFill="1" applyBorder="1" applyAlignment="1">
      <alignment horizontal="center" vertical="center"/>
    </xf>
    <xf numFmtId="0" fontId="45" fillId="7" borderId="18" xfId="0" applyFont="1" applyFill="1" applyBorder="1" applyAlignment="1">
      <alignment horizontal="center" vertical="center"/>
    </xf>
    <xf numFmtId="0" fontId="45" fillId="7" borderId="20" xfId="0" applyFont="1" applyFill="1" applyBorder="1" applyAlignment="1">
      <alignment horizontal="center" vertical="center"/>
    </xf>
    <xf numFmtId="9" fontId="44" fillId="7" borderId="22" xfId="1" applyFont="1" applyFill="1" applyBorder="1" applyAlignment="1">
      <alignment horizontal="center" vertical="center"/>
    </xf>
    <xf numFmtId="0" fontId="44" fillId="7" borderId="22" xfId="0" applyFont="1" applyFill="1" applyBorder="1" applyAlignment="1">
      <alignment vertical="center"/>
    </xf>
    <xf numFmtId="0" fontId="45" fillId="7" borderId="22" xfId="0" applyFont="1" applyFill="1" applyBorder="1" applyAlignment="1">
      <alignment horizontal="center" vertical="center"/>
    </xf>
    <xf numFmtId="0" fontId="3" fillId="0" borderId="23" xfId="0" applyFont="1" applyFill="1" applyBorder="1" applyAlignment="1">
      <alignment vertical="center"/>
    </xf>
    <xf numFmtId="0" fontId="3" fillId="0" borderId="23" xfId="0" applyFont="1" applyBorder="1" applyAlignment="1">
      <alignment vertical="center"/>
    </xf>
    <xf numFmtId="0" fontId="3" fillId="0" borderId="23" xfId="0" applyFont="1" applyFill="1" applyBorder="1" applyAlignment="1">
      <alignment horizontal="right" vertical="center"/>
    </xf>
    <xf numFmtId="0" fontId="3" fillId="4" borderId="16" xfId="0" applyFont="1" applyFill="1" applyBorder="1" applyAlignment="1">
      <alignment vertical="center"/>
    </xf>
    <xf numFmtId="0" fontId="49" fillId="3" borderId="16" xfId="0" applyFont="1" applyFill="1" applyBorder="1" applyAlignment="1">
      <alignment horizontal="center" vertical="center"/>
    </xf>
    <xf numFmtId="0" fontId="3" fillId="4" borderId="21" xfId="0" applyFont="1" applyFill="1" applyBorder="1" applyAlignment="1">
      <alignment vertical="center"/>
    </xf>
    <xf numFmtId="0" fontId="3" fillId="4" borderId="24" xfId="0" applyFont="1" applyFill="1" applyBorder="1" applyAlignment="1">
      <alignment vertical="center"/>
    </xf>
    <xf numFmtId="0" fontId="3" fillId="4" borderId="25" xfId="0" applyFont="1" applyFill="1" applyBorder="1" applyAlignment="1">
      <alignment vertical="center"/>
    </xf>
    <xf numFmtId="1" fontId="3" fillId="4" borderId="21" xfId="0" applyNumberFormat="1" applyFont="1" applyFill="1" applyBorder="1" applyAlignment="1">
      <alignment horizontal="right"/>
    </xf>
    <xf numFmtId="1" fontId="3" fillId="4" borderId="24" xfId="0" applyNumberFormat="1" applyFont="1" applyFill="1" applyBorder="1" applyAlignment="1">
      <alignment horizontal="right" vertical="center"/>
    </xf>
    <xf numFmtId="1" fontId="3" fillId="4" borderId="25" xfId="0" applyNumberFormat="1" applyFont="1" applyFill="1" applyBorder="1" applyAlignment="1">
      <alignment horizontal="right" vertical="center"/>
    </xf>
    <xf numFmtId="0" fontId="4" fillId="4" borderId="17" xfId="0" applyFont="1" applyFill="1" applyBorder="1" applyAlignment="1">
      <alignment horizontal="center" vertical="center"/>
    </xf>
    <xf numFmtId="0" fontId="4" fillId="4" borderId="16" xfId="0" applyFont="1" applyFill="1" applyBorder="1" applyAlignment="1">
      <alignment horizontal="center" vertical="center"/>
    </xf>
    <xf numFmtId="0" fontId="3" fillId="4" borderId="21" xfId="0" applyFont="1" applyFill="1" applyBorder="1" applyAlignment="1">
      <alignment horizontal="right" vertical="center"/>
    </xf>
    <xf numFmtId="0" fontId="3" fillId="4" borderId="24" xfId="0" applyFont="1" applyFill="1" applyBorder="1" applyAlignment="1">
      <alignment horizontal="right" vertical="center"/>
    </xf>
    <xf numFmtId="0" fontId="3" fillId="4" borderId="25" xfId="0" applyFont="1" applyFill="1" applyBorder="1" applyAlignment="1">
      <alignment horizontal="right" vertical="center"/>
    </xf>
    <xf numFmtId="9" fontId="44" fillId="7" borderId="26" xfId="1" applyFont="1" applyFill="1" applyBorder="1" applyAlignment="1">
      <alignment horizontal="center" vertical="center"/>
    </xf>
    <xf numFmtId="0" fontId="3" fillId="4" borderId="23" xfId="0" applyFont="1" applyFill="1" applyBorder="1" applyAlignment="1">
      <alignment vertical="center"/>
    </xf>
    <xf numFmtId="9" fontId="29" fillId="7" borderId="17" xfId="1" applyFont="1" applyFill="1" applyBorder="1" applyAlignment="1">
      <alignment horizontal="center" vertical="center"/>
    </xf>
    <xf numFmtId="9" fontId="3" fillId="7" borderId="18" xfId="1" applyFont="1" applyFill="1" applyBorder="1" applyAlignment="1">
      <alignment horizontal="center" vertical="center"/>
    </xf>
    <xf numFmtId="9" fontId="50" fillId="7" borderId="19" xfId="1" applyFont="1" applyFill="1" applyBorder="1" applyAlignment="1">
      <alignment horizontal="center" vertical="center"/>
    </xf>
    <xf numFmtId="0" fontId="3" fillId="0" borderId="19" xfId="0" applyFont="1" applyFill="1" applyBorder="1" applyAlignment="1">
      <alignment horizontal="center" vertical="center"/>
    </xf>
    <xf numFmtId="0" fontId="3" fillId="4" borderId="0" xfId="0" applyFont="1" applyFill="1" applyBorder="1" applyAlignment="1">
      <alignment vertical="center"/>
    </xf>
    <xf numFmtId="0" fontId="3" fillId="0" borderId="18"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9" fontId="44" fillId="7" borderId="0" xfId="1" applyFont="1" applyFill="1" applyBorder="1" applyAlignment="1">
      <alignment horizontal="center" vertical="center"/>
    </xf>
    <xf numFmtId="0" fontId="45" fillId="0" borderId="0" xfId="0" applyFont="1" applyFill="1" applyBorder="1" applyAlignment="1">
      <alignment horizontal="center" vertical="center"/>
    </xf>
    <xf numFmtId="9" fontId="44" fillId="0" borderId="0" xfId="1" applyFont="1" applyFill="1" applyBorder="1" applyAlignment="1">
      <alignment horizontal="center" vertical="center"/>
    </xf>
    <xf numFmtId="0" fontId="44" fillId="0" borderId="0" xfId="0" applyFont="1" applyFill="1" applyBorder="1" applyAlignment="1">
      <alignment vertical="center"/>
    </xf>
    <xf numFmtId="0" fontId="3" fillId="0" borderId="0" xfId="0" applyFont="1" applyAlignment="1">
      <alignment horizontal="left"/>
    </xf>
    <xf numFmtId="0" fontId="40" fillId="0" borderId="0" xfId="0" applyFont="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center" vertical="center"/>
    </xf>
    <xf numFmtId="0" fontId="53" fillId="4" borderId="0" xfId="0" applyFont="1" applyFill="1" applyAlignment="1" applyProtection="1">
      <alignment vertical="center"/>
      <protection locked="0"/>
    </xf>
    <xf numFmtId="2" fontId="4" fillId="7" borderId="16" xfId="0" applyNumberFormat="1" applyFont="1" applyFill="1" applyBorder="1" applyAlignment="1">
      <alignment horizontal="center" vertical="center"/>
    </xf>
    <xf numFmtId="2" fontId="0" fillId="0" borderId="0" xfId="0" applyNumberFormat="1" applyAlignment="1">
      <alignment vertical="center"/>
    </xf>
    <xf numFmtId="164" fontId="4" fillId="7" borderId="16" xfId="0" applyNumberFormat="1" applyFont="1" applyFill="1" applyBorder="1" applyAlignment="1">
      <alignment horizontal="center" vertical="center"/>
    </xf>
    <xf numFmtId="164" fontId="0" fillId="0" borderId="0" xfId="0" applyNumberFormat="1" applyAlignment="1">
      <alignment vertical="center"/>
    </xf>
    <xf numFmtId="164" fontId="52" fillId="6" borderId="16" xfId="0" applyNumberFormat="1" applyFont="1" applyFill="1" applyBorder="1" applyAlignment="1">
      <alignment horizontal="center" vertical="center"/>
    </xf>
    <xf numFmtId="2" fontId="24" fillId="5" borderId="16" xfId="0" applyNumberFormat="1" applyFont="1" applyFill="1" applyBorder="1" applyAlignment="1">
      <alignment horizontal="center" vertical="center"/>
    </xf>
    <xf numFmtId="164" fontId="24" fillId="5" borderId="16" xfId="0" applyNumberFormat="1" applyFont="1" applyFill="1" applyBorder="1" applyAlignment="1">
      <alignment horizontal="center" vertical="center"/>
    </xf>
    <xf numFmtId="0" fontId="0" fillId="0" borderId="23" xfId="0" applyBorder="1" applyAlignment="1">
      <alignment vertical="center"/>
    </xf>
    <xf numFmtId="164" fontId="3" fillId="0" borderId="0" xfId="0" applyNumberFormat="1" applyFont="1" applyAlignment="1">
      <alignment vertical="center"/>
    </xf>
    <xf numFmtId="164" fontId="3" fillId="0" borderId="0" xfId="0" applyNumberFormat="1" applyFont="1" applyAlignment="1">
      <alignment horizontal="center" vertical="center"/>
    </xf>
    <xf numFmtId="164" fontId="0" fillId="0" borderId="0" xfId="0" applyNumberFormat="1" applyFill="1" applyAlignment="1">
      <alignment horizontal="center" vertical="center"/>
    </xf>
    <xf numFmtId="164" fontId="4" fillId="0" borderId="0" xfId="0" applyNumberFormat="1" applyFont="1" applyAlignment="1">
      <alignment horizontal="center" vertical="center"/>
    </xf>
    <xf numFmtId="0" fontId="12" fillId="0" borderId="0" xfId="0" applyFont="1" applyFill="1" applyAlignment="1">
      <alignment vertical="center"/>
    </xf>
    <xf numFmtId="0" fontId="50" fillId="0" borderId="0" xfId="0" applyFont="1" applyAlignment="1">
      <alignment vertical="center"/>
    </xf>
    <xf numFmtId="164" fontId="0" fillId="0" borderId="0" xfId="0" applyNumberFormat="1" applyFill="1" applyAlignment="1">
      <alignment vertical="center"/>
    </xf>
    <xf numFmtId="0" fontId="3" fillId="0" borderId="0" xfId="0" applyFont="1" applyAlignment="1"/>
    <xf numFmtId="0" fontId="44" fillId="7" borderId="22" xfId="0" applyFont="1" applyFill="1" applyBorder="1" applyAlignment="1">
      <alignment horizontal="center" vertical="center"/>
    </xf>
    <xf numFmtId="0" fontId="0" fillId="0" borderId="22" xfId="0" applyBorder="1" applyAlignment="1">
      <alignment vertical="center"/>
    </xf>
    <xf numFmtId="0" fontId="3" fillId="0" borderId="22" xfId="0" applyFont="1" applyFill="1" applyBorder="1" applyAlignment="1">
      <alignment horizontal="center" vertical="center"/>
    </xf>
    <xf numFmtId="0" fontId="3" fillId="4" borderId="18" xfId="0" applyFont="1" applyFill="1" applyBorder="1" applyAlignment="1">
      <alignment vertical="center"/>
    </xf>
    <xf numFmtId="0" fontId="0" fillId="0" borderId="28" xfId="0" applyBorder="1" applyAlignment="1">
      <alignment vertical="center"/>
    </xf>
    <xf numFmtId="0" fontId="44" fillId="7" borderId="0" xfId="0" applyFont="1" applyFill="1" applyBorder="1" applyAlignment="1">
      <alignment horizontal="center" vertical="center"/>
    </xf>
    <xf numFmtId="0" fontId="44" fillId="0" borderId="0" xfId="0" applyFont="1" applyFill="1" applyBorder="1" applyAlignment="1">
      <alignment horizontal="center" vertical="center"/>
    </xf>
    <xf numFmtId="0" fontId="44" fillId="7" borderId="18" xfId="0" applyFont="1" applyFill="1" applyBorder="1" applyAlignment="1">
      <alignment horizontal="center" vertical="center"/>
    </xf>
    <xf numFmtId="9" fontId="44" fillId="7" borderId="17" xfId="1" applyFont="1" applyFill="1" applyBorder="1" applyAlignment="1">
      <alignment horizontal="center" vertical="center"/>
    </xf>
    <xf numFmtId="0" fontId="44" fillId="7" borderId="17"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center" vertical="center"/>
    </xf>
    <xf numFmtId="0" fontId="27" fillId="0" borderId="0" xfId="0" applyFont="1" applyFill="1" applyAlignment="1">
      <alignment horizontal="center" vertical="center"/>
    </xf>
    <xf numFmtId="0" fontId="40" fillId="0" borderId="0" xfId="0" applyFont="1" applyAlignment="1">
      <alignment horizontal="center" vertical="center" wrapText="1"/>
    </xf>
    <xf numFmtId="9" fontId="44" fillId="0" borderId="29" xfId="1" applyFont="1" applyFill="1" applyBorder="1" applyAlignment="1">
      <alignment horizontal="center" vertical="center"/>
    </xf>
    <xf numFmtId="0" fontId="3" fillId="0" borderId="22" xfId="0" applyFont="1" applyFill="1" applyBorder="1" applyAlignment="1">
      <alignment vertical="center"/>
    </xf>
    <xf numFmtId="0" fontId="49" fillId="0" borderId="18" xfId="0" applyFont="1" applyFill="1" applyBorder="1" applyAlignment="1">
      <alignment horizontal="center" vertical="center"/>
    </xf>
    <xf numFmtId="164" fontId="3" fillId="0" borderId="0" xfId="0" applyNumberFormat="1" applyFont="1"/>
    <xf numFmtId="0" fontId="54" fillId="0" borderId="0" xfId="0" applyFont="1" applyAlignment="1">
      <alignment vertical="center"/>
    </xf>
    <xf numFmtId="0" fontId="11" fillId="0" borderId="0" xfId="0" applyFont="1" applyFill="1" applyBorder="1" applyAlignment="1">
      <alignment horizontal="center" vertical="center"/>
    </xf>
    <xf numFmtId="164" fontId="3" fillId="0" borderId="0" xfId="0" applyNumberFormat="1" applyFont="1" applyFill="1"/>
    <xf numFmtId="164" fontId="4" fillId="0" borderId="0" xfId="0" applyNumberFormat="1" applyFont="1" applyAlignment="1">
      <alignment vertical="center"/>
    </xf>
    <xf numFmtId="164" fontId="4" fillId="0" borderId="0" xfId="0" applyNumberFormat="1" applyFont="1" applyFill="1" applyAlignment="1">
      <alignment vertical="center"/>
    </xf>
    <xf numFmtId="164" fontId="0" fillId="0" borderId="0" xfId="0" applyNumberFormat="1" applyFill="1" applyAlignment="1">
      <alignment horizontal="right" vertical="center"/>
    </xf>
    <xf numFmtId="164" fontId="3" fillId="0" borderId="0" xfId="0" applyNumberFormat="1" applyFont="1" applyFill="1" applyAlignment="1">
      <alignment vertical="center"/>
    </xf>
    <xf numFmtId="164" fontId="3" fillId="0" borderId="0" xfId="1" applyNumberFormat="1" applyFont="1" applyFill="1" applyAlignment="1">
      <alignment vertical="center"/>
    </xf>
    <xf numFmtId="164" fontId="3" fillId="0" borderId="0" xfId="1" applyNumberFormat="1" applyFont="1" applyAlignment="1">
      <alignment vertical="center"/>
    </xf>
    <xf numFmtId="0" fontId="45" fillId="0" borderId="20" xfId="0" applyFont="1" applyFill="1" applyBorder="1" applyAlignment="1">
      <alignment horizontal="center" vertical="center"/>
    </xf>
    <xf numFmtId="9" fontId="44" fillId="0" borderId="22" xfId="1" applyFont="1" applyFill="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horizontal="center" vertical="center"/>
    </xf>
    <xf numFmtId="0" fontId="13" fillId="0" borderId="0" xfId="0" applyFont="1" applyFill="1" applyBorder="1" applyAlignment="1">
      <alignment horizontal="center" vertical="center"/>
    </xf>
    <xf numFmtId="0" fontId="11" fillId="0" borderId="0" xfId="0" applyFont="1" applyFill="1" applyBorder="1" applyAlignment="1">
      <alignment vertical="center"/>
    </xf>
    <xf numFmtId="0" fontId="9" fillId="0" borderId="0" xfId="0" applyFont="1" applyFill="1" applyBorder="1" applyAlignment="1">
      <alignment vertical="center"/>
    </xf>
    <xf numFmtId="0" fontId="15" fillId="0" borderId="0" xfId="0" applyFont="1" applyFill="1" applyBorder="1" applyAlignment="1">
      <alignment vertical="center"/>
    </xf>
    <xf numFmtId="0" fontId="49"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11" fillId="0" borderId="0" xfId="0" applyFont="1" applyFill="1" applyBorder="1" applyAlignment="1">
      <alignment vertical="center" wrapText="1"/>
    </xf>
    <xf numFmtId="0" fontId="12" fillId="0" borderId="0" xfId="0" applyFont="1" applyAlignment="1">
      <alignment horizontal="center" vertical="center" wrapText="1"/>
    </xf>
    <xf numFmtId="0" fontId="55" fillId="0" borderId="0" xfId="0" applyFont="1" applyAlignment="1">
      <alignment horizontal="center" vertical="center"/>
    </xf>
    <xf numFmtId="0" fontId="3" fillId="0" borderId="0" xfId="0" applyFont="1" applyBorder="1"/>
    <xf numFmtId="0" fontId="3" fillId="0" borderId="0" xfId="0" applyFont="1" applyFill="1" applyBorder="1"/>
    <xf numFmtId="0" fontId="12" fillId="0" borderId="0" xfId="0" applyFont="1" applyFill="1" applyBorder="1" applyAlignment="1">
      <alignment vertical="center" wrapText="1"/>
    </xf>
    <xf numFmtId="9" fontId="29" fillId="0" borderId="0" xfId="1" applyFont="1" applyFill="1" applyBorder="1" applyAlignment="1">
      <alignment horizontal="center" vertical="center"/>
    </xf>
    <xf numFmtId="9" fontId="3" fillId="0" borderId="0" xfId="1" applyFont="1" applyFill="1" applyBorder="1" applyAlignment="1">
      <alignment horizontal="center" vertical="center"/>
    </xf>
    <xf numFmtId="9" fontId="50" fillId="0" borderId="0" xfId="1" applyFont="1" applyFill="1" applyBorder="1" applyAlignment="1">
      <alignment horizontal="center" vertical="center"/>
    </xf>
    <xf numFmtId="0" fontId="36"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0" fillId="0" borderId="0" xfId="0" applyFill="1" applyBorder="1" applyAlignment="1">
      <alignment horizontal="center"/>
    </xf>
    <xf numFmtId="0" fontId="3" fillId="0" borderId="0" xfId="0" applyFont="1" applyFill="1" applyBorder="1" applyAlignment="1">
      <alignment horizontal="left"/>
    </xf>
    <xf numFmtId="0" fontId="40" fillId="0" borderId="0" xfId="0" applyFont="1" applyFill="1" applyBorder="1" applyAlignment="1">
      <alignment vertical="center" wrapText="1"/>
    </xf>
    <xf numFmtId="0" fontId="3" fillId="0" borderId="0" xfId="0" applyFont="1" applyFill="1" applyBorder="1" applyAlignment="1">
      <alignment vertical="center" wrapText="1"/>
    </xf>
    <xf numFmtId="0" fontId="12" fillId="0" borderId="0" xfId="0" applyFont="1" applyFill="1" applyBorder="1" applyAlignment="1">
      <alignment horizontal="center" vertical="center"/>
    </xf>
    <xf numFmtId="0" fontId="48" fillId="0" borderId="0" xfId="0" applyFont="1" applyAlignment="1">
      <alignment horizontal="center"/>
    </xf>
    <xf numFmtId="0" fontId="11" fillId="0" borderId="23" xfId="0" applyFont="1" applyFill="1" applyBorder="1" applyAlignment="1">
      <alignment horizontal="center" vertical="center"/>
    </xf>
    <xf numFmtId="0" fontId="3" fillId="0" borderId="0" xfId="0" applyFont="1" applyFill="1" applyAlignment="1">
      <alignment horizontal="left"/>
    </xf>
    <xf numFmtId="0" fontId="16" fillId="0" borderId="0" xfId="0" applyFont="1" applyAlignment="1">
      <alignment vertical="center"/>
    </xf>
    <xf numFmtId="9" fontId="42" fillId="0" borderId="9" xfId="1" applyFont="1" applyBorder="1" applyAlignment="1">
      <alignment horizontal="center"/>
    </xf>
    <xf numFmtId="9" fontId="42" fillId="0" borderId="10" xfId="1" applyFont="1" applyBorder="1" applyAlignment="1">
      <alignment horizontal="center"/>
    </xf>
    <xf numFmtId="9" fontId="43" fillId="0" borderId="0" xfId="1" applyFont="1" applyBorder="1" applyAlignment="1">
      <alignment horizontal="center"/>
    </xf>
    <xf numFmtId="9" fontId="43" fillId="0" borderId="12" xfId="1" applyFont="1" applyBorder="1" applyAlignment="1">
      <alignment horizontal="center"/>
    </xf>
    <xf numFmtId="0" fontId="3" fillId="0" borderId="0" xfId="0" applyFont="1" applyAlignment="1">
      <alignment horizontal="left" vertical="center" wrapText="1"/>
    </xf>
    <xf numFmtId="0" fontId="3" fillId="4" borderId="23" xfId="0" applyFont="1" applyFill="1" applyBorder="1" applyAlignment="1">
      <alignment horizontal="left" vertical="center"/>
    </xf>
    <xf numFmtId="0" fontId="3" fillId="4" borderId="0" xfId="0" applyFont="1" applyFill="1" applyBorder="1" applyAlignment="1">
      <alignment horizontal="left" vertical="center"/>
    </xf>
    <xf numFmtId="0" fontId="4" fillId="0" borderId="0" xfId="0" applyFont="1" applyAlignment="1">
      <alignment horizontal="left" vertical="center" wrapText="1"/>
    </xf>
    <xf numFmtId="0" fontId="19" fillId="3" borderId="0" xfId="0" applyFont="1" applyFill="1" applyAlignment="1">
      <alignment horizontal="left" vertical="center"/>
    </xf>
    <xf numFmtId="0" fontId="26" fillId="3" borderId="0" xfId="0" applyFont="1" applyFill="1" applyAlignment="1">
      <alignment horizontal="left" vertical="center"/>
    </xf>
    <xf numFmtId="9" fontId="1" fillId="0" borderId="14" xfId="1" applyFont="1" applyBorder="1" applyAlignment="1">
      <alignment horizontal="center"/>
    </xf>
    <xf numFmtId="9" fontId="1" fillId="0" borderId="15" xfId="1" applyFont="1" applyBorder="1" applyAlignment="1">
      <alignment horizontal="center"/>
    </xf>
    <xf numFmtId="164" fontId="4" fillId="8" borderId="16" xfId="0" applyNumberFormat="1" applyFont="1" applyFill="1" applyBorder="1" applyAlignment="1">
      <alignment horizontal="center" vertical="center"/>
    </xf>
    <xf numFmtId="164" fontId="47" fillId="0" borderId="0" xfId="0" applyNumberFormat="1" applyFont="1" applyFill="1" applyBorder="1" applyAlignment="1">
      <alignment horizontal="center" vertical="center"/>
    </xf>
    <xf numFmtId="0" fontId="3" fillId="0" borderId="23" xfId="0" applyFont="1" applyFill="1" applyBorder="1" applyAlignment="1">
      <alignment horizontal="left"/>
    </xf>
    <xf numFmtId="0" fontId="57" fillId="0" borderId="0" xfId="0" applyFont="1" applyFill="1" applyAlignment="1">
      <alignment horizontal="center"/>
    </xf>
    <xf numFmtId="164" fontId="48" fillId="0" borderId="0" xfId="0" applyNumberFormat="1" applyFont="1" applyFill="1" applyBorder="1" applyAlignment="1">
      <alignment horizontal="center" vertical="center"/>
    </xf>
    <xf numFmtId="164" fontId="3" fillId="0" borderId="0" xfId="0" applyNumberFormat="1" applyFont="1" applyFill="1" applyBorder="1"/>
    <xf numFmtId="0" fontId="0" fillId="0" borderId="0" xfId="0" applyAlignment="1">
      <alignment horizontal="right"/>
    </xf>
    <xf numFmtId="0" fontId="58" fillId="0" borderId="0" xfId="0" applyFont="1"/>
    <xf numFmtId="0" fontId="58" fillId="0" borderId="0" xfId="0" applyFont="1" applyAlignment="1">
      <alignment horizontal="right"/>
    </xf>
    <xf numFmtId="9" fontId="58" fillId="0" borderId="0" xfId="0" applyNumberFormat="1" applyFont="1" applyAlignment="1">
      <alignment horizontal="right"/>
    </xf>
    <xf numFmtId="0" fontId="3" fillId="0" borderId="23" xfId="0" applyFont="1" applyFill="1" applyBorder="1"/>
    <xf numFmtId="0" fontId="57" fillId="6" borderId="16" xfId="0" applyFont="1" applyFill="1" applyBorder="1" applyAlignment="1">
      <alignment horizontal="center" vertical="center"/>
    </xf>
    <xf numFmtId="0" fontId="57" fillId="0" borderId="0" xfId="0" applyFont="1" applyFill="1"/>
    <xf numFmtId="0" fontId="57" fillId="0" borderId="0" xfId="0" applyFont="1" applyFill="1" applyBorder="1"/>
    <xf numFmtId="165" fontId="0" fillId="0" borderId="0" xfId="0" applyNumberFormat="1" applyFill="1"/>
    <xf numFmtId="0" fontId="0" fillId="0" borderId="0" xfId="0" applyFill="1" applyAlignment="1">
      <alignment horizontal="right"/>
    </xf>
    <xf numFmtId="0" fontId="3" fillId="0" borderId="0" xfId="0" applyFont="1" applyAlignment="1">
      <alignment horizontal="center" vertical="center"/>
    </xf>
    <xf numFmtId="0" fontId="4" fillId="0" borderId="0" xfId="0" applyFont="1" applyAlignment="1">
      <alignment horizontal="left" vertical="center" wrapText="1"/>
    </xf>
    <xf numFmtId="0" fontId="0" fillId="0" borderId="20" xfId="0" applyBorder="1" applyAlignment="1">
      <alignment vertical="center"/>
    </xf>
    <xf numFmtId="0" fontId="4" fillId="0" borderId="0" xfId="0" applyFont="1" applyFill="1" applyAlignment="1">
      <alignment horizontal="left" vertical="center"/>
    </xf>
    <xf numFmtId="0" fontId="13" fillId="0" borderId="0" xfId="0" applyFont="1" applyFill="1" applyAlignment="1">
      <alignment horizontal="center" vertical="center"/>
    </xf>
    <xf numFmtId="164" fontId="4" fillId="8" borderId="16" xfId="0" applyNumberFormat="1" applyFont="1" applyFill="1" applyBorder="1" applyAlignment="1">
      <alignment horizontal="center" vertical="center"/>
    </xf>
    <xf numFmtId="0" fontId="3" fillId="0" borderId="0" xfId="0" applyFont="1" applyFill="1" applyAlignment="1">
      <alignment horizontal="center"/>
    </xf>
    <xf numFmtId="9" fontId="24" fillId="5" borderId="16" xfId="1" applyFont="1" applyFill="1" applyBorder="1" applyAlignment="1">
      <alignment horizontal="center" vertical="center"/>
    </xf>
    <xf numFmtId="0" fontId="5" fillId="0" borderId="0" xfId="0" applyFont="1" applyAlignment="1">
      <alignment vertical="center"/>
    </xf>
    <xf numFmtId="0" fontId="4" fillId="0" borderId="0" xfId="0" applyFont="1" applyAlignment="1">
      <alignment horizontal="left" vertical="center"/>
    </xf>
    <xf numFmtId="9" fontId="4" fillId="8" borderId="17" xfId="1" applyFont="1" applyFill="1" applyBorder="1" applyAlignment="1">
      <alignment horizontal="center" vertical="center"/>
    </xf>
    <xf numFmtId="0" fontId="51" fillId="0" borderId="0" xfId="0" applyFont="1" applyBorder="1" applyAlignment="1">
      <alignment horizontal="center" vertical="center"/>
    </xf>
    <xf numFmtId="0" fontId="46" fillId="0" borderId="0" xfId="0" applyFont="1" applyFill="1" applyBorder="1" applyAlignment="1">
      <alignment horizontal="center" vertical="center"/>
    </xf>
    <xf numFmtId="0" fontId="51" fillId="0" borderId="0" xfId="0" applyFont="1" applyFill="1" applyBorder="1" applyAlignment="1">
      <alignment horizontal="center" vertical="center"/>
    </xf>
    <xf numFmtId="0" fontId="59" fillId="0" borderId="0" xfId="0" applyFont="1" applyAlignment="1">
      <alignment vertical="center"/>
    </xf>
    <xf numFmtId="164" fontId="59" fillId="0" borderId="0" xfId="0" applyNumberFormat="1" applyFont="1" applyAlignment="1">
      <alignment vertical="center"/>
    </xf>
    <xf numFmtId="0" fontId="60" fillId="0" borderId="0" xfId="0" applyFont="1" applyAlignment="1">
      <alignment vertical="center"/>
    </xf>
    <xf numFmtId="0" fontId="0" fillId="0" borderId="0" xfId="0" applyFont="1"/>
    <xf numFmtId="0" fontId="4" fillId="0" borderId="0" xfId="0" applyFont="1" applyFill="1" applyBorder="1" applyAlignment="1">
      <alignment horizontal="left" vertical="center"/>
    </xf>
    <xf numFmtId="9" fontId="4" fillId="8" borderId="16" xfId="1" applyFont="1" applyFill="1" applyBorder="1" applyAlignment="1">
      <alignment horizontal="center" vertical="center"/>
    </xf>
    <xf numFmtId="164" fontId="4" fillId="0" borderId="0" xfId="0" applyNumberFormat="1" applyFont="1" applyFill="1" applyBorder="1" applyAlignment="1">
      <alignment horizontal="center" vertical="center"/>
    </xf>
    <xf numFmtId="164" fontId="4" fillId="8" borderId="17" xfId="0" applyNumberFormat="1" applyFont="1" applyFill="1" applyBorder="1" applyAlignment="1">
      <alignment horizontal="center" vertical="center"/>
    </xf>
    <xf numFmtId="164" fontId="4" fillId="0" borderId="23" xfId="0" applyNumberFormat="1" applyFont="1" applyFill="1" applyBorder="1" applyAlignment="1">
      <alignment horizontal="center" vertical="center"/>
    </xf>
    <xf numFmtId="164" fontId="4" fillId="0" borderId="24" xfId="0" applyNumberFormat="1" applyFont="1" applyFill="1" applyBorder="1" applyAlignment="1">
      <alignment horizontal="center" vertical="center"/>
    </xf>
    <xf numFmtId="9"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ont="1" applyFill="1" applyAlignment="1">
      <alignment vertical="center"/>
    </xf>
    <xf numFmtId="0" fontId="3" fillId="0" borderId="0" xfId="0" applyFont="1" applyFill="1" applyAlignment="1">
      <alignment horizontal="right"/>
    </xf>
    <xf numFmtId="0" fontId="53" fillId="0" borderId="0" xfId="0" applyFont="1" applyFill="1" applyBorder="1" applyAlignment="1">
      <alignment horizontal="right" vertical="center"/>
    </xf>
    <xf numFmtId="0" fontId="0" fillId="0" borderId="0" xfId="0" applyFont="1" applyAlignment="1">
      <alignment horizontal="right"/>
    </xf>
    <xf numFmtId="0" fontId="0" fillId="0" borderId="23" xfId="0" applyBorder="1"/>
    <xf numFmtId="0" fontId="3" fillId="0" borderId="24" xfId="0" applyFont="1" applyFill="1" applyBorder="1"/>
    <xf numFmtId="0" fontId="4" fillId="0" borderId="0" xfId="0" applyFont="1" applyBorder="1" applyAlignment="1">
      <alignment vertical="center"/>
    </xf>
    <xf numFmtId="0" fontId="25" fillId="0" borderId="0" xfId="0" applyFont="1" applyFill="1" applyBorder="1"/>
    <xf numFmtId="0" fontId="3" fillId="4" borderId="17" xfId="0" applyFont="1" applyFill="1" applyBorder="1" applyAlignment="1">
      <alignment vertical="center"/>
    </xf>
    <xf numFmtId="0" fontId="1" fillId="0" borderId="0" xfId="0" applyFont="1" applyFill="1" applyBorder="1" applyAlignment="1">
      <alignment horizontal="center" vertical="center"/>
    </xf>
    <xf numFmtId="0" fontId="43" fillId="0" borderId="0" xfId="0" applyFont="1" applyBorder="1" applyAlignment="1">
      <alignment horizontal="center" vertical="center"/>
    </xf>
    <xf numFmtId="0" fontId="31" fillId="0" borderId="0" xfId="0" applyFont="1"/>
    <xf numFmtId="0" fontId="3" fillId="4" borderId="22" xfId="0" applyFont="1" applyFill="1" applyBorder="1" applyAlignment="1">
      <alignment horizontal="center" vertical="center"/>
    </xf>
    <xf numFmtId="0" fontId="0" fillId="4" borderId="18" xfId="0" applyFill="1" applyBorder="1" applyAlignment="1">
      <alignment vertical="center"/>
    </xf>
    <xf numFmtId="2" fontId="1" fillId="0" borderId="0" xfId="0" applyNumberFormat="1" applyFont="1" applyAlignment="1">
      <alignment vertical="center"/>
    </xf>
    <xf numFmtId="2" fontId="13" fillId="6" borderId="16" xfId="0" applyNumberFormat="1" applyFont="1" applyFill="1" applyBorder="1" applyAlignment="1">
      <alignment horizontal="center" vertical="center"/>
    </xf>
    <xf numFmtId="0" fontId="50" fillId="0" borderId="0" xfId="0" applyFont="1"/>
    <xf numFmtId="164" fontId="1" fillId="0" borderId="0" xfId="0" applyNumberFormat="1" applyFont="1" applyAlignment="1">
      <alignment vertical="center"/>
    </xf>
    <xf numFmtId="164" fontId="13" fillId="6" borderId="16" xfId="0" applyNumberFormat="1" applyFont="1" applyFill="1" applyBorder="1" applyAlignment="1">
      <alignment horizontal="center" vertical="center"/>
    </xf>
    <xf numFmtId="0" fontId="3" fillId="4" borderId="16" xfId="0" applyFont="1" applyFill="1" applyBorder="1" applyAlignment="1">
      <alignment horizontal="right" vertical="center"/>
    </xf>
    <xf numFmtId="0" fontId="3" fillId="4" borderId="16" xfId="0" applyFont="1" applyFill="1" applyBorder="1" applyAlignment="1">
      <alignment horizontal="center" vertical="center"/>
    </xf>
    <xf numFmtId="0" fontId="3" fillId="0" borderId="25" xfId="0" applyFont="1" applyFill="1" applyBorder="1" applyAlignment="1">
      <alignment horizontal="center" vertical="center"/>
    </xf>
    <xf numFmtId="0" fontId="33" fillId="0" borderId="0" xfId="1" applyNumberFormat="1" applyFont="1" applyFill="1" applyAlignment="1">
      <alignment horizontal="center" vertical="center"/>
    </xf>
    <xf numFmtId="0" fontId="3" fillId="0" borderId="0" xfId="0" applyFont="1" applyAlignment="1">
      <alignment horizontal="center" vertical="center"/>
    </xf>
    <xf numFmtId="0" fontId="1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4" borderId="17" xfId="0" applyFont="1" applyFill="1" applyBorder="1" applyAlignment="1">
      <alignment horizontal="center" vertical="center"/>
    </xf>
    <xf numFmtId="0" fontId="3" fillId="4" borderId="19" xfId="0" applyFont="1" applyFill="1" applyBorder="1" applyAlignment="1">
      <alignment horizontal="center" vertical="center"/>
    </xf>
    <xf numFmtId="0" fontId="13" fillId="0" borderId="0" xfId="0" applyFont="1" applyFill="1" applyAlignment="1">
      <alignment horizontal="center" vertical="center"/>
    </xf>
    <xf numFmtId="0" fontId="3" fillId="4" borderId="1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Alignment="1">
      <alignment horizontal="left" vertical="center" wrapText="1"/>
    </xf>
    <xf numFmtId="9" fontId="44" fillId="7" borderId="18" xfId="1" applyFont="1" applyFill="1" applyBorder="1" applyAlignment="1">
      <alignment horizontal="center" vertical="center"/>
    </xf>
    <xf numFmtId="9" fontId="44" fillId="7" borderId="19" xfId="1" applyFont="1" applyFill="1" applyBorder="1" applyAlignment="1">
      <alignment horizontal="center" vertical="center"/>
    </xf>
    <xf numFmtId="9" fontId="44" fillId="7" borderId="18" xfId="1" applyFont="1" applyFill="1" applyBorder="1" applyAlignment="1">
      <alignment horizontal="center" vertical="center"/>
    </xf>
    <xf numFmtId="9" fontId="44" fillId="7" borderId="19" xfId="1" applyFont="1" applyFill="1" applyBorder="1" applyAlignment="1">
      <alignment horizontal="center" vertical="center"/>
    </xf>
    <xf numFmtId="9" fontId="4" fillId="0" borderId="0" xfId="0" applyNumberFormat="1" applyFont="1" applyAlignment="1">
      <alignment horizontal="left" vertical="center" wrapText="1"/>
    </xf>
    <xf numFmtId="9" fontId="3" fillId="0" borderId="23" xfId="1" applyFont="1" applyBorder="1" applyAlignment="1">
      <alignment vertical="center"/>
    </xf>
    <xf numFmtId="9" fontId="44" fillId="0" borderId="23" xfId="1" applyFont="1" applyFill="1" applyBorder="1" applyAlignment="1">
      <alignment horizontal="center" vertical="center"/>
    </xf>
    <xf numFmtId="49" fontId="0" fillId="0" borderId="0" xfId="0" applyNumberFormat="1" applyAlignment="1">
      <alignment horizontal="left" vertical="top"/>
    </xf>
    <xf numFmtId="0" fontId="22" fillId="0" borderId="0" xfId="0" applyFont="1" applyAlignment="1">
      <alignment horizontal="left"/>
    </xf>
    <xf numFmtId="0" fontId="4" fillId="0" borderId="0" xfId="0" applyFont="1" applyBorder="1" applyAlignment="1">
      <alignment horizontal="left" vertical="center"/>
    </xf>
    <xf numFmtId="0" fontId="4" fillId="0" borderId="23" xfId="0" applyFont="1" applyBorder="1" applyAlignment="1">
      <alignment horizontal="left" vertical="center"/>
    </xf>
    <xf numFmtId="0" fontId="4" fillId="0" borderId="0" xfId="0" applyFont="1" applyAlignment="1">
      <alignment horizontal="left" vertical="center"/>
    </xf>
    <xf numFmtId="0" fontId="11" fillId="7" borderId="17" xfId="0" applyFont="1" applyFill="1" applyBorder="1" applyAlignment="1">
      <alignment horizontal="center" vertical="center"/>
    </xf>
    <xf numFmtId="0" fontId="11" fillId="7" borderId="18" xfId="0" applyFont="1" applyFill="1" applyBorder="1" applyAlignment="1">
      <alignment horizontal="center" vertical="center"/>
    </xf>
    <xf numFmtId="0" fontId="53" fillId="7" borderId="17" xfId="0" applyFont="1" applyFill="1" applyBorder="1" applyAlignment="1">
      <alignment horizontal="right" vertical="center"/>
    </xf>
    <xf numFmtId="0" fontId="53" fillId="7" borderId="18" xfId="0" applyFont="1" applyFill="1" applyBorder="1" applyAlignment="1">
      <alignment horizontal="right" vertical="center"/>
    </xf>
    <xf numFmtId="0" fontId="53" fillId="7" borderId="17" xfId="0" applyFont="1" applyFill="1" applyBorder="1" applyAlignment="1">
      <alignment horizontal="center" vertical="center"/>
    </xf>
    <xf numFmtId="0" fontId="53" fillId="7" borderId="18" xfId="0" applyFont="1" applyFill="1" applyBorder="1" applyAlignment="1">
      <alignment horizontal="center" vertical="center"/>
    </xf>
    <xf numFmtId="0" fontId="11" fillId="7" borderId="17"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54" fillId="0" borderId="0" xfId="0" applyFont="1" applyAlignment="1">
      <alignment horizontal="left" vertical="center"/>
    </xf>
    <xf numFmtId="0" fontId="54" fillId="0" borderId="22" xfId="0" applyFont="1" applyBorder="1" applyAlignment="1">
      <alignment horizontal="left" vertical="center"/>
    </xf>
    <xf numFmtId="0" fontId="11" fillId="0" borderId="0" xfId="0" applyFont="1" applyAlignment="1">
      <alignment horizontal="left" vertical="center" wrapText="1"/>
    </xf>
    <xf numFmtId="0" fontId="11" fillId="0" borderId="27" xfId="0" applyFont="1" applyBorder="1" applyAlignment="1">
      <alignment horizontal="left" vertical="center" wrapText="1"/>
    </xf>
    <xf numFmtId="0" fontId="34" fillId="0" borderId="22" xfId="0" applyFont="1" applyBorder="1" applyAlignment="1">
      <alignment horizontal="right" vertical="center"/>
    </xf>
    <xf numFmtId="0" fontId="11" fillId="7" borderId="16" xfId="0" applyFont="1" applyFill="1" applyBorder="1" applyAlignment="1">
      <alignment horizontal="center" vertical="center"/>
    </xf>
    <xf numFmtId="0" fontId="56" fillId="0" borderId="0" xfId="0" applyFont="1" applyAlignment="1">
      <alignment horizontal="left" vertical="center"/>
    </xf>
    <xf numFmtId="0" fontId="48" fillId="0" borderId="0" xfId="0" applyFont="1" applyAlignment="1">
      <alignment horizontal="center" vertical="center"/>
    </xf>
    <xf numFmtId="0" fontId="31" fillId="8" borderId="0" xfId="0" applyFont="1" applyFill="1" applyAlignment="1">
      <alignment horizontal="center" vertical="center" wrapText="1"/>
    </xf>
    <xf numFmtId="0" fontId="4" fillId="7" borderId="17" xfId="0" applyFont="1" applyFill="1" applyBorder="1" applyAlignment="1">
      <alignment horizontal="center" vertical="center"/>
    </xf>
    <xf numFmtId="0" fontId="4" fillId="7" borderId="18" xfId="0" applyFont="1" applyFill="1" applyBorder="1" applyAlignment="1">
      <alignment horizontal="center" vertical="center"/>
    </xf>
    <xf numFmtId="0" fontId="11" fillId="7" borderId="17" xfId="0" applyFont="1" applyFill="1" applyBorder="1" applyAlignment="1">
      <alignment horizontal="right" vertical="center"/>
    </xf>
    <xf numFmtId="0" fontId="11" fillId="7" borderId="18" xfId="0" applyFont="1" applyFill="1" applyBorder="1" applyAlignment="1">
      <alignment horizontal="right" vertical="center"/>
    </xf>
    <xf numFmtId="0" fontId="53" fillId="7" borderId="19" xfId="0" applyFont="1" applyFill="1" applyBorder="1" applyAlignment="1">
      <alignment horizontal="right"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Alignment="1">
      <alignment horizontal="center" vertical="center"/>
    </xf>
    <xf numFmtId="0" fontId="3" fillId="0" borderId="27" xfId="0" applyFont="1" applyFill="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4" fillId="0" borderId="0" xfId="0" applyFont="1" applyFill="1" applyAlignment="1">
      <alignment horizontal="left" vertical="center"/>
    </xf>
    <xf numFmtId="0" fontId="3" fillId="4" borderId="17" xfId="0" applyFont="1" applyFill="1" applyBorder="1" applyAlignment="1">
      <alignment horizontal="center" vertical="center"/>
    </xf>
    <xf numFmtId="0" fontId="3" fillId="4" borderId="19" xfId="0" applyFont="1" applyFill="1" applyBorder="1" applyAlignment="1">
      <alignment horizontal="center" vertical="center"/>
    </xf>
    <xf numFmtId="0" fontId="11" fillId="0" borderId="0" xfId="0" applyFont="1" applyFill="1" applyAlignment="1">
      <alignment horizontal="left" vertical="center" wrapText="1"/>
    </xf>
    <xf numFmtId="0" fontId="11" fillId="0" borderId="27" xfId="0" applyFont="1" applyFill="1" applyBorder="1" applyAlignment="1">
      <alignment horizontal="left" vertical="center" wrapText="1"/>
    </xf>
    <xf numFmtId="0" fontId="47" fillId="8" borderId="5" xfId="0" applyFont="1" applyFill="1" applyBorder="1" applyAlignment="1">
      <alignment horizontal="center" vertical="center"/>
    </xf>
    <xf numFmtId="0" fontId="47" fillId="8" borderId="6" xfId="0" applyFont="1" applyFill="1" applyBorder="1" applyAlignment="1">
      <alignment horizontal="center" vertical="center"/>
    </xf>
    <xf numFmtId="0" fontId="20" fillId="0" borderId="0" xfId="0" applyFont="1" applyAlignment="1">
      <alignment horizontal="left"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4" fillId="0" borderId="0" xfId="0" applyFont="1" applyAlignment="1">
      <alignment horizontal="left" vertical="center" wrapText="1"/>
    </xf>
    <xf numFmtId="0" fontId="4" fillId="8" borderId="5" xfId="0" applyFont="1" applyFill="1" applyBorder="1" applyAlignment="1">
      <alignment horizontal="center" vertical="center"/>
    </xf>
    <xf numFmtId="0" fontId="4" fillId="8" borderId="6" xfId="0" applyFont="1" applyFill="1" applyBorder="1" applyAlignment="1">
      <alignment horizontal="center" vertical="center"/>
    </xf>
    <xf numFmtId="164" fontId="48" fillId="8" borderId="4" xfId="0" applyNumberFormat="1" applyFont="1" applyFill="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1" fillId="8" borderId="5" xfId="0" applyFont="1" applyFill="1" applyBorder="1" applyAlignment="1">
      <alignment horizontal="center" vertical="center"/>
    </xf>
    <xf numFmtId="0" fontId="1" fillId="8" borderId="6" xfId="0" applyFont="1" applyFill="1" applyBorder="1" applyAlignment="1">
      <alignment horizontal="center" vertical="center"/>
    </xf>
    <xf numFmtId="0" fontId="51" fillId="0" borderId="6" xfId="0" applyFont="1" applyBorder="1" applyAlignment="1">
      <alignment horizontal="center" vertical="center"/>
    </xf>
    <xf numFmtId="0" fontId="51" fillId="0" borderId="7" xfId="0" applyFont="1" applyBorder="1" applyAlignment="1">
      <alignment horizontal="center" vertical="center"/>
    </xf>
    <xf numFmtId="0" fontId="16" fillId="0" borderId="0" xfId="0" applyFont="1" applyAlignment="1">
      <alignment horizontal="center" vertical="center"/>
    </xf>
    <xf numFmtId="164" fontId="48" fillId="8" borderId="5" xfId="0" applyNumberFormat="1" applyFont="1" applyFill="1" applyBorder="1" applyAlignment="1">
      <alignment horizontal="center" vertical="center"/>
    </xf>
    <xf numFmtId="164" fontId="48" fillId="8" borderId="7" xfId="0" applyNumberFormat="1"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right" vertical="center" wrapText="1"/>
    </xf>
    <xf numFmtId="0" fontId="27" fillId="0" borderId="0" xfId="0" applyFont="1" applyFill="1" applyAlignment="1">
      <alignment horizontal="center" vertical="center"/>
    </xf>
    <xf numFmtId="0" fontId="3" fillId="4" borderId="18" xfId="0" applyFont="1" applyFill="1" applyBorder="1" applyAlignment="1">
      <alignment horizontal="center" vertical="center"/>
    </xf>
    <xf numFmtId="0" fontId="3" fillId="4" borderId="17" xfId="0" applyFont="1" applyFill="1" applyBorder="1" applyAlignment="1">
      <alignment horizontal="right" vertical="center"/>
    </xf>
    <xf numFmtId="0" fontId="3" fillId="4" borderId="19" xfId="0" applyFont="1" applyFill="1" applyBorder="1" applyAlignment="1">
      <alignment horizontal="right"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9" fontId="44" fillId="7" borderId="18" xfId="1" applyFont="1" applyFill="1" applyBorder="1" applyAlignment="1">
      <alignment horizontal="center" vertical="center"/>
    </xf>
    <xf numFmtId="9" fontId="44" fillId="7" borderId="19" xfId="1" applyFont="1" applyFill="1" applyBorder="1" applyAlignment="1">
      <alignment horizontal="center" vertical="center"/>
    </xf>
    <xf numFmtId="0" fontId="3" fillId="4" borderId="18" xfId="0" applyFont="1" applyFill="1" applyBorder="1" applyAlignment="1">
      <alignment horizontal="right" vertical="center"/>
    </xf>
    <xf numFmtId="0" fontId="13" fillId="0" borderId="0" xfId="0" applyFont="1" applyAlignment="1">
      <alignment horizontal="center" vertical="center"/>
    </xf>
    <xf numFmtId="0" fontId="50" fillId="0" borderId="0"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0" xfId="0" applyFont="1" applyFill="1" applyAlignment="1">
      <alignment horizontal="left" vertical="center" wrapText="1"/>
    </xf>
    <xf numFmtId="0" fontId="13" fillId="0" borderId="0" xfId="0" applyFont="1" applyFill="1" applyAlignment="1">
      <alignment horizontal="center" vertical="center"/>
    </xf>
    <xf numFmtId="0" fontId="12" fillId="0" borderId="0" xfId="0" applyFont="1" applyFill="1" applyBorder="1" applyAlignment="1">
      <alignment horizontal="center" vertical="center" wrapText="1"/>
    </xf>
    <xf numFmtId="0" fontId="4" fillId="0" borderId="0" xfId="0" applyFont="1" applyAlignment="1">
      <alignment horizontal="right" vertical="center" wrapText="1"/>
    </xf>
    <xf numFmtId="0" fontId="4" fillId="0" borderId="27" xfId="0" applyFont="1" applyBorder="1" applyAlignment="1">
      <alignment horizontal="right" vertical="center" wrapText="1"/>
    </xf>
    <xf numFmtId="9" fontId="4" fillId="0" borderId="0" xfId="0" applyNumberFormat="1" applyFont="1" applyAlignment="1">
      <alignment horizontal="left" vertical="center" wrapText="1"/>
    </xf>
    <xf numFmtId="2" fontId="48" fillId="8" borderId="5" xfId="0" applyNumberFormat="1" applyFont="1" applyFill="1" applyBorder="1" applyAlignment="1">
      <alignment horizontal="center" vertical="center"/>
    </xf>
    <xf numFmtId="2" fontId="48" fillId="8" borderId="7" xfId="0" applyNumberFormat="1" applyFont="1" applyFill="1" applyBorder="1" applyAlignment="1">
      <alignment horizontal="center" vertical="center"/>
    </xf>
    <xf numFmtId="0" fontId="3" fillId="4" borderId="23" xfId="0" applyFont="1" applyFill="1" applyBorder="1" applyAlignment="1">
      <alignment horizontal="left" vertical="center"/>
    </xf>
    <xf numFmtId="0" fontId="3" fillId="4" borderId="0" xfId="0" applyFont="1" applyFill="1" applyBorder="1" applyAlignment="1">
      <alignment horizontal="left" vertical="center"/>
    </xf>
    <xf numFmtId="0" fontId="19" fillId="3" borderId="0" xfId="0" applyFont="1" applyFill="1" applyAlignment="1">
      <alignment horizontal="left" vertical="center"/>
    </xf>
    <xf numFmtId="0" fontId="4" fillId="0" borderId="0" xfId="0" applyFont="1" applyBorder="1" applyAlignment="1">
      <alignment horizontal="center" vertical="center" wrapText="1"/>
    </xf>
    <xf numFmtId="0" fontId="47" fillId="8" borderId="7" xfId="0" applyFont="1" applyFill="1" applyBorder="1" applyAlignment="1">
      <alignment horizontal="center" vertical="center"/>
    </xf>
    <xf numFmtId="0" fontId="26" fillId="3" borderId="0" xfId="0" applyFont="1" applyFill="1" applyAlignment="1">
      <alignment horizontal="left" vertical="center"/>
    </xf>
    <xf numFmtId="0" fontId="46" fillId="8" borderId="5" xfId="0" applyFont="1" applyFill="1" applyBorder="1" applyAlignment="1">
      <alignment horizontal="center" vertical="center"/>
    </xf>
    <xf numFmtId="0" fontId="46" fillId="8" borderId="6" xfId="0" applyFont="1" applyFill="1" applyBorder="1" applyAlignment="1">
      <alignment horizontal="center" vertical="center"/>
    </xf>
    <xf numFmtId="0" fontId="46" fillId="8" borderId="7" xfId="0" applyFont="1" applyFill="1" applyBorder="1" applyAlignment="1">
      <alignment horizontal="center" vertical="center"/>
    </xf>
    <xf numFmtId="0" fontId="3" fillId="4" borderId="0" xfId="0" applyFont="1" applyFill="1" applyBorder="1" applyAlignment="1">
      <alignment horizontal="left" vertical="center" wrapText="1"/>
    </xf>
    <xf numFmtId="164" fontId="3" fillId="0" borderId="23" xfId="0" applyNumberFormat="1" applyFont="1" applyFill="1" applyBorder="1"/>
  </cellXfs>
  <cellStyles count="2">
    <cellStyle name="Normal" xfId="0" builtinId="0"/>
    <cellStyle name="Percentagem" xfId="1" builtinId="5"/>
  </cellStyles>
  <dxfs count="12">
    <dxf>
      <font>
        <color theme="0"/>
      </font>
      <fill>
        <patternFill>
          <bgColor theme="6" tint="-0.24994659260841701"/>
        </patternFill>
      </fill>
    </dxf>
    <dxf>
      <font>
        <color theme="0"/>
      </font>
      <fill>
        <patternFill>
          <bgColor rgb="FFFF0000"/>
        </patternFill>
      </fill>
    </dxf>
    <dxf>
      <font>
        <color theme="0"/>
      </font>
      <fill>
        <patternFill>
          <bgColor rgb="FFFF0000"/>
        </patternFill>
      </fill>
    </dxf>
    <dxf>
      <font>
        <color theme="0"/>
      </font>
      <fill>
        <patternFill>
          <bgColor theme="6" tint="-0.24994659260841701"/>
        </patternFill>
      </fill>
    </dxf>
    <dxf>
      <font>
        <color theme="0"/>
      </font>
      <fill>
        <patternFill>
          <bgColor rgb="FFFF0000"/>
        </patternFill>
      </fill>
    </dxf>
    <dxf>
      <font>
        <color theme="0"/>
      </font>
      <fill>
        <patternFill>
          <bgColor rgb="FFFF0000"/>
        </patternFill>
      </fill>
    </dxf>
    <dxf>
      <font>
        <color theme="0"/>
      </font>
      <fill>
        <patternFill>
          <bgColor theme="6" tint="-0.24994659260841701"/>
        </patternFill>
      </fill>
    </dxf>
    <dxf>
      <font>
        <color theme="0"/>
      </font>
      <fill>
        <patternFill>
          <bgColor rgb="FFFF0000"/>
        </patternFill>
      </fill>
    </dxf>
    <dxf>
      <font>
        <color theme="0"/>
      </font>
      <fill>
        <patternFill>
          <bgColor rgb="FFFF0000"/>
        </patternFill>
      </fill>
    </dxf>
    <dxf>
      <font>
        <color theme="0"/>
      </font>
      <fill>
        <patternFill>
          <bgColor theme="6" tint="-0.24994659260841701"/>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33CC33"/>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171448</xdr:rowOff>
    </xdr:from>
    <xdr:to>
      <xdr:col>13</xdr:col>
      <xdr:colOff>590550</xdr:colOff>
      <xdr:row>28</xdr:row>
      <xdr:rowOff>9525</xdr:rowOff>
    </xdr:to>
    <xdr:sp macro="" textlink="">
      <xdr:nvSpPr>
        <xdr:cNvPr id="2" name="CaixaDeTexto 1"/>
        <xdr:cNvSpPr txBox="1"/>
      </xdr:nvSpPr>
      <xdr:spPr>
        <a:xfrm>
          <a:off x="619125" y="438148"/>
          <a:ext cx="7896225" cy="4981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200"/>
            <a:t>1.</a:t>
          </a:r>
          <a:r>
            <a:rPr lang="pt-PT" sz="1200" baseline="0"/>
            <a:t> Preencha em cada folha o nome da escola.</a:t>
          </a:r>
        </a:p>
        <a:p>
          <a:r>
            <a:rPr lang="pt-PT" sz="1200" baseline="0"/>
            <a:t>2. Coloque na célula "n.º de inquéritos realizados" o n.º total de inquéritos preenchidos.</a:t>
          </a:r>
        </a:p>
        <a:p>
          <a:r>
            <a:rPr lang="pt-PT" sz="1200" baseline="0"/>
            <a:t>3. Em cada opção de cada resposta deve colocar, na célula correspondente, o n.º de respostas naquela opção. </a:t>
          </a:r>
        </a:p>
        <a:p>
          <a:r>
            <a:rPr lang="pt-PT" sz="1200" baseline="0">
              <a:solidFill>
                <a:schemeClr val="dk1"/>
              </a:solidFill>
              <a:latin typeface="+mn-lt"/>
              <a:ea typeface="+mn-ea"/>
              <a:cs typeface="+mn-cs"/>
            </a:rPr>
            <a:t>4. </a:t>
          </a:r>
          <a:r>
            <a:rPr lang="pt-PT" sz="1200" u="sng" baseline="0">
              <a:solidFill>
                <a:schemeClr val="dk1"/>
              </a:solidFill>
              <a:latin typeface="+mn-lt"/>
              <a:ea typeface="+mn-ea"/>
              <a:cs typeface="+mn-cs"/>
            </a:rPr>
            <a:t>Preencha unicamente as células ao longo do documento que estão a branco com o n.º de resposta em cada opção de cada questão</a:t>
          </a:r>
          <a:r>
            <a:rPr lang="pt-PT" sz="1200" baseline="0">
              <a:solidFill>
                <a:schemeClr val="dk1"/>
              </a:solidFill>
              <a:latin typeface="+mn-lt"/>
              <a:ea typeface="+mn-ea"/>
              <a:cs typeface="+mn-cs"/>
            </a:rPr>
            <a:t>.</a:t>
          </a:r>
        </a:p>
        <a:p>
          <a:r>
            <a:rPr lang="pt-PT" sz="1200" baseline="0">
              <a:solidFill>
                <a:schemeClr val="dk1"/>
              </a:solidFill>
              <a:latin typeface="+mn-lt"/>
              <a:ea typeface="+mn-ea"/>
              <a:cs typeface="+mn-cs"/>
            </a:rPr>
            <a:t>5. Todas as células sombreadas são de preenchimento automático. Não tente alterar ou preencher células sombreadas.</a:t>
          </a:r>
        </a:p>
        <a:p>
          <a:r>
            <a:rPr lang="pt-PT" sz="1200" baseline="0">
              <a:solidFill>
                <a:schemeClr val="dk1"/>
              </a:solidFill>
              <a:latin typeface="+mn-lt"/>
              <a:ea typeface="+mn-ea"/>
              <a:cs typeface="+mn-cs"/>
            </a:rPr>
            <a:t>6. Na coluna "Controlo" (coluna N) a cor indica se a soma do nº de respostas a cada pergunta corresponde ao nº total de inquéritos. Sempre que a célula aparecer a vermelho é porque o n.º de resostas a essa questão é superior ou inferior ao n.º total de inquéritos realizados. Nestes casos existe um erro que deverá ser confirmado</a:t>
          </a:r>
          <a:r>
            <a:rPr lang="pt-PT" sz="1100" baseline="0">
              <a:solidFill>
                <a:schemeClr val="dk1"/>
              </a:solidFill>
              <a:latin typeface="+mn-lt"/>
              <a:ea typeface="+mn-ea"/>
              <a:cs typeface="+mn-cs"/>
            </a:rPr>
            <a:t>.</a:t>
          </a:r>
          <a:endParaRPr lang="pt-PT" sz="1200"/>
        </a:p>
        <a:p>
          <a:endParaRPr lang="pt-PT" sz="1200" b="1" baseline="0">
            <a:solidFill>
              <a:sysClr val="windowText" lastClr="000000"/>
            </a:solidFill>
          </a:endParaRPr>
        </a:p>
        <a:p>
          <a:r>
            <a:rPr lang="pt-PT" sz="1200" b="1" baseline="0">
              <a:solidFill>
                <a:sysClr val="windowText" lastClr="000000"/>
              </a:solidFill>
            </a:rPr>
            <a:t>Ex.  1</a:t>
          </a:r>
        </a:p>
        <a:p>
          <a:endParaRPr lang="pt-PT" sz="1400" baseline="0"/>
        </a:p>
        <a:p>
          <a:endParaRPr lang="pt-PT" sz="1400" baseline="0"/>
        </a:p>
        <a:p>
          <a:endParaRPr lang="pt-PT" sz="1400" baseline="0"/>
        </a:p>
        <a:p>
          <a:endParaRPr lang="pt-PT" sz="1400" baseline="0"/>
        </a:p>
        <a:p>
          <a:r>
            <a:rPr lang="pt-PT" sz="1100" baseline="0">
              <a:solidFill>
                <a:schemeClr val="tx1">
                  <a:lumMod val="75000"/>
                  <a:lumOff val="25000"/>
                </a:schemeClr>
              </a:solidFill>
            </a:rPr>
            <a:t>Nesta questão, 10 alunos responderam "0", 10 alunos responderam "1", 10 alunos responderam "2", 10 aunos responderam "3" e 160 alunos responderam "4".</a:t>
          </a:r>
        </a:p>
        <a:p>
          <a:r>
            <a:rPr lang="pt-PT" sz="1100" baseline="0">
              <a:solidFill>
                <a:schemeClr val="tx1">
                  <a:lumMod val="75000"/>
                  <a:lumOff val="25000"/>
                </a:schemeClr>
              </a:solidFill>
            </a:rPr>
            <a:t>a) A célula "controlo" a verde, confirma que o total do n.º de respostas registadas nesta questão corresponde ao n.º total de inquéritos realizados. Se o somatório das resposta carregadas em cada opção (0,1,2,3 ou 4) fosse diferente do total de inquéritos realizados, a célula apareceria a vermelho.</a:t>
          </a:r>
        </a:p>
        <a:p>
          <a:r>
            <a:rPr lang="pt-PT" sz="1100" baseline="0">
              <a:solidFill>
                <a:schemeClr val="tx1">
                  <a:lumMod val="75000"/>
                  <a:lumOff val="25000"/>
                </a:schemeClr>
              </a:solidFill>
            </a:rPr>
            <a:t>b) A coluna "Média" indica a resposta média do total de alunos à questão.</a:t>
          </a:r>
        </a:p>
        <a:p>
          <a:r>
            <a:rPr lang="pt-PT" sz="1100" baseline="0">
              <a:solidFill>
                <a:schemeClr val="tx1">
                  <a:lumMod val="75000"/>
                  <a:lumOff val="25000"/>
                </a:schemeClr>
              </a:solidFill>
            </a:rPr>
            <a:t>c) A coluna "valor índice" indica a cotação da questão para o cálculo do índice.</a:t>
          </a:r>
        </a:p>
        <a:p>
          <a:r>
            <a:rPr lang="pt-PT" sz="1100" u="sng" baseline="0">
              <a:solidFill>
                <a:schemeClr val="tx1">
                  <a:lumMod val="75000"/>
                  <a:lumOff val="25000"/>
                </a:schemeClr>
              </a:solidFill>
            </a:rPr>
            <a:t>As colunas a), b) e c) são de preenchimento automático</a:t>
          </a:r>
          <a:r>
            <a:rPr lang="pt-PT" sz="1200" u="sng" baseline="0">
              <a:solidFill>
                <a:schemeClr val="tx1">
                  <a:lumMod val="75000"/>
                  <a:lumOff val="25000"/>
                </a:schemeClr>
              </a:solidFill>
            </a:rPr>
            <a:t>.</a:t>
          </a:r>
        </a:p>
        <a:p>
          <a:endParaRPr lang="pt-PT" sz="1400" baseline="0"/>
        </a:p>
        <a:p>
          <a:r>
            <a:rPr lang="pt-PT" sz="1200" baseline="0"/>
            <a:t>7. A folha RESUMO é de preenchimento automático. Nenhuma das células deve ser alterada!</a:t>
          </a:r>
        </a:p>
        <a:p>
          <a:endParaRPr lang="pt-PT" sz="1400" baseline="0"/>
        </a:p>
      </xdr:txBody>
    </xdr:sp>
    <xdr:clientData/>
  </xdr:twoCellAnchor>
  <xdr:twoCellAnchor editAs="oneCell">
    <xdr:from>
      <xdr:col>1</xdr:col>
      <xdr:colOff>76200</xdr:colOff>
      <xdr:row>13</xdr:row>
      <xdr:rowOff>114300</xdr:rowOff>
    </xdr:from>
    <xdr:to>
      <xdr:col>12</xdr:col>
      <xdr:colOff>276622</xdr:colOff>
      <xdr:row>16</xdr:row>
      <xdr:rowOff>152400</xdr:rowOff>
    </xdr:to>
    <xdr:pic>
      <xdr:nvPicPr>
        <xdr:cNvPr id="5121" name="Picture 1"/>
        <xdr:cNvPicPr>
          <a:picLocks noChangeAspect="1" noChangeArrowheads="1"/>
        </xdr:cNvPicPr>
      </xdr:nvPicPr>
      <xdr:blipFill>
        <a:blip xmlns:r="http://schemas.openxmlformats.org/officeDocument/2006/relationships" r:embed="rId1" cstate="print"/>
        <a:srcRect l="2489" t="50000" r="36969" b="40495"/>
        <a:stretch>
          <a:fillRect/>
        </a:stretch>
      </xdr:blipFill>
      <xdr:spPr bwMode="auto">
        <a:xfrm>
          <a:off x="685800" y="2667000"/>
          <a:ext cx="6906022" cy="6096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257175</xdr:colOff>
      <xdr:row>1</xdr:row>
      <xdr:rowOff>61625</xdr:rowOff>
    </xdr:from>
    <xdr:to>
      <xdr:col>4</xdr:col>
      <xdr:colOff>470169</xdr:colOff>
      <xdr:row>1</xdr:row>
      <xdr:rowOff>353554</xdr:rowOff>
    </xdr:to>
    <xdr:pic>
      <xdr:nvPicPr>
        <xdr:cNvPr id="2" name="Picture 2" descr="C:\Users\AJF\Desktop\REDE DE MEDIADORES\APRESENTAÇOES_AJF\LOGOS\logohorizontal.jpg"/>
        <xdr:cNvPicPr>
          <a:picLocks noChangeAspect="1" noChangeArrowheads="1"/>
        </xdr:cNvPicPr>
      </xdr:nvPicPr>
      <xdr:blipFill>
        <a:blip xmlns:r="http://schemas.openxmlformats.org/officeDocument/2006/relationships" r:embed="rId1" cstate="print"/>
        <a:srcRect t="32034" b="35029"/>
        <a:stretch>
          <a:fillRect/>
        </a:stretch>
      </xdr:blipFill>
      <xdr:spPr bwMode="auto">
        <a:xfrm>
          <a:off x="2085975" y="252125"/>
          <a:ext cx="822594" cy="29192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442220</xdr:colOff>
      <xdr:row>1</xdr:row>
      <xdr:rowOff>14000</xdr:rowOff>
    </xdr:from>
    <xdr:to>
      <xdr:col>19</xdr:col>
      <xdr:colOff>245991</xdr:colOff>
      <xdr:row>1</xdr:row>
      <xdr:rowOff>317582</xdr:rowOff>
    </xdr:to>
    <xdr:pic>
      <xdr:nvPicPr>
        <xdr:cNvPr id="2" name="Picture 2" descr="C:\Users\AJF\Desktop\REDE DE MEDIADORES\APRESENTAÇOES_AJF\LOGOS\logohorizontal.jpg"/>
        <xdr:cNvPicPr>
          <a:picLocks noChangeAspect="1" noChangeArrowheads="1"/>
        </xdr:cNvPicPr>
      </xdr:nvPicPr>
      <xdr:blipFill>
        <a:blip xmlns:r="http://schemas.openxmlformats.org/officeDocument/2006/relationships" r:embed="rId1" cstate="print"/>
        <a:srcRect t="32034" b="35029"/>
        <a:stretch>
          <a:fillRect/>
        </a:stretch>
      </xdr:blipFill>
      <xdr:spPr bwMode="auto">
        <a:xfrm>
          <a:off x="7984465" y="111194"/>
          <a:ext cx="888698" cy="30358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442220</xdr:colOff>
      <xdr:row>1</xdr:row>
      <xdr:rowOff>14000</xdr:rowOff>
    </xdr:from>
    <xdr:to>
      <xdr:col>19</xdr:col>
      <xdr:colOff>203469</xdr:colOff>
      <xdr:row>1</xdr:row>
      <xdr:rowOff>317582</xdr:rowOff>
    </xdr:to>
    <xdr:pic>
      <xdr:nvPicPr>
        <xdr:cNvPr id="2" name="Picture 2" descr="C:\Users\AJF\Desktop\REDE DE MEDIADORES\APRESENTAÇOES_AJF\LOGOS\logohorizontal.jpg"/>
        <xdr:cNvPicPr>
          <a:picLocks noChangeAspect="1" noChangeArrowheads="1"/>
        </xdr:cNvPicPr>
      </xdr:nvPicPr>
      <xdr:blipFill>
        <a:blip xmlns:r="http://schemas.openxmlformats.org/officeDocument/2006/relationships" r:embed="rId1" cstate="print"/>
        <a:srcRect t="32034" b="35029"/>
        <a:stretch>
          <a:fillRect/>
        </a:stretch>
      </xdr:blipFill>
      <xdr:spPr bwMode="auto">
        <a:xfrm>
          <a:off x="7957445" y="109250"/>
          <a:ext cx="885199" cy="30358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442220</xdr:colOff>
      <xdr:row>1</xdr:row>
      <xdr:rowOff>14000</xdr:rowOff>
    </xdr:from>
    <xdr:to>
      <xdr:col>19</xdr:col>
      <xdr:colOff>203469</xdr:colOff>
      <xdr:row>1</xdr:row>
      <xdr:rowOff>317582</xdr:rowOff>
    </xdr:to>
    <xdr:pic>
      <xdr:nvPicPr>
        <xdr:cNvPr id="2" name="Picture 2" descr="C:\Users\AJF\Desktop\REDE DE MEDIADORES\APRESENTAÇOES_AJF\LOGOS\logohorizontal.jpg"/>
        <xdr:cNvPicPr>
          <a:picLocks noChangeAspect="1" noChangeArrowheads="1"/>
        </xdr:cNvPicPr>
      </xdr:nvPicPr>
      <xdr:blipFill>
        <a:blip xmlns:r="http://schemas.openxmlformats.org/officeDocument/2006/relationships" r:embed="rId1" cstate="print"/>
        <a:srcRect t="32034" b="35029"/>
        <a:stretch>
          <a:fillRect/>
        </a:stretch>
      </xdr:blipFill>
      <xdr:spPr bwMode="auto">
        <a:xfrm>
          <a:off x="7357370" y="109250"/>
          <a:ext cx="885199" cy="30358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442220</xdr:colOff>
      <xdr:row>1</xdr:row>
      <xdr:rowOff>14000</xdr:rowOff>
    </xdr:from>
    <xdr:to>
      <xdr:col>19</xdr:col>
      <xdr:colOff>203469</xdr:colOff>
      <xdr:row>1</xdr:row>
      <xdr:rowOff>317582</xdr:rowOff>
    </xdr:to>
    <xdr:pic>
      <xdr:nvPicPr>
        <xdr:cNvPr id="2" name="Picture 2" descr="C:\Users\AJF\Desktop\REDE DE MEDIADORES\APRESENTAÇOES_AJF\LOGOS\logohorizontal.jpg"/>
        <xdr:cNvPicPr>
          <a:picLocks noChangeAspect="1" noChangeArrowheads="1"/>
        </xdr:cNvPicPr>
      </xdr:nvPicPr>
      <xdr:blipFill>
        <a:blip xmlns:r="http://schemas.openxmlformats.org/officeDocument/2006/relationships" r:embed="rId1" cstate="print"/>
        <a:srcRect t="32034" b="35029"/>
        <a:stretch>
          <a:fillRect/>
        </a:stretch>
      </xdr:blipFill>
      <xdr:spPr bwMode="auto">
        <a:xfrm>
          <a:off x="7928870" y="109250"/>
          <a:ext cx="885199" cy="303582"/>
        </a:xfrm>
        <a:prstGeom prst="rect">
          <a:avLst/>
        </a:prstGeom>
        <a:noFill/>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9" tint="-0.499984740745262"/>
  </sheetPr>
  <dimension ref="B1:N23"/>
  <sheetViews>
    <sheetView workbookViewId="0">
      <selection activeCell="G35" sqref="G35"/>
    </sheetView>
  </sheetViews>
  <sheetFormatPr defaultRowHeight="15"/>
  <sheetData>
    <row r="1" spans="2:14" s="47" customFormat="1" ht="21">
      <c r="B1" s="340" t="s">
        <v>108</v>
      </c>
      <c r="C1" s="340"/>
      <c r="D1" s="340"/>
      <c r="E1" s="340"/>
      <c r="F1" s="340"/>
      <c r="G1" s="340"/>
      <c r="H1" s="340"/>
      <c r="I1" s="340"/>
      <c r="J1" s="340"/>
      <c r="K1" s="340"/>
      <c r="L1" s="340"/>
      <c r="M1" s="340"/>
      <c r="N1" s="340"/>
    </row>
    <row r="3" spans="2:14">
      <c r="B3" s="339"/>
      <c r="C3" s="339"/>
      <c r="D3" s="339"/>
      <c r="E3" s="339"/>
      <c r="F3" s="339"/>
      <c r="G3" s="339"/>
      <c r="H3" s="339"/>
      <c r="I3" s="339"/>
      <c r="J3" s="339"/>
      <c r="K3" s="339"/>
      <c r="L3" s="339"/>
      <c r="M3" s="339"/>
      <c r="N3" s="339"/>
    </row>
    <row r="4" spans="2:14">
      <c r="B4" s="339"/>
      <c r="C4" s="339"/>
      <c r="D4" s="339"/>
      <c r="E4" s="339"/>
      <c r="F4" s="339"/>
      <c r="G4" s="339"/>
      <c r="H4" s="339"/>
      <c r="I4" s="339"/>
      <c r="J4" s="339"/>
      <c r="K4" s="339"/>
      <c r="L4" s="339"/>
      <c r="M4" s="339"/>
      <c r="N4" s="339"/>
    </row>
    <row r="5" spans="2:14">
      <c r="B5" s="339"/>
      <c r="C5" s="339"/>
      <c r="D5" s="339"/>
      <c r="E5" s="339"/>
      <c r="F5" s="339"/>
      <c r="G5" s="339"/>
      <c r="H5" s="339"/>
      <c r="I5" s="339"/>
      <c r="J5" s="339"/>
      <c r="K5" s="339"/>
      <c r="L5" s="339"/>
      <c r="M5" s="339"/>
      <c r="N5" s="339"/>
    </row>
    <row r="6" spans="2:14">
      <c r="B6" s="339"/>
      <c r="C6" s="339"/>
      <c r="D6" s="339"/>
      <c r="E6" s="339"/>
      <c r="F6" s="339"/>
      <c r="G6" s="339"/>
      <c r="H6" s="339"/>
      <c r="I6" s="339"/>
      <c r="J6" s="339"/>
      <c r="K6" s="339"/>
      <c r="L6" s="339"/>
      <c r="M6" s="339"/>
      <c r="N6" s="339"/>
    </row>
    <row r="7" spans="2:14">
      <c r="B7" s="339"/>
      <c r="C7" s="339"/>
      <c r="D7" s="339"/>
      <c r="E7" s="339"/>
      <c r="F7" s="339"/>
      <c r="G7" s="339"/>
      <c r="H7" s="339"/>
      <c r="I7" s="339"/>
      <c r="J7" s="339"/>
      <c r="K7" s="339"/>
      <c r="L7" s="339"/>
      <c r="M7" s="339"/>
      <c r="N7" s="339"/>
    </row>
    <row r="8" spans="2:14">
      <c r="B8" s="339"/>
      <c r="C8" s="339"/>
      <c r="D8" s="339"/>
      <c r="E8" s="339"/>
      <c r="F8" s="339"/>
      <c r="G8" s="339"/>
      <c r="H8" s="339"/>
      <c r="I8" s="339"/>
      <c r="J8" s="339"/>
      <c r="K8" s="339"/>
      <c r="L8" s="339"/>
      <c r="M8" s="339"/>
      <c r="N8" s="339"/>
    </row>
    <row r="9" spans="2:14">
      <c r="B9" s="339"/>
      <c r="C9" s="339"/>
      <c r="D9" s="339"/>
      <c r="E9" s="339"/>
      <c r="F9" s="339"/>
      <c r="G9" s="339"/>
      <c r="H9" s="339"/>
      <c r="I9" s="339"/>
      <c r="J9" s="339"/>
      <c r="K9" s="339"/>
      <c r="L9" s="339"/>
      <c r="M9" s="339"/>
      <c r="N9" s="339"/>
    </row>
    <row r="10" spans="2:14">
      <c r="B10" s="339"/>
      <c r="C10" s="339"/>
      <c r="D10" s="339"/>
      <c r="E10" s="339"/>
      <c r="F10" s="339"/>
      <c r="G10" s="339"/>
      <c r="H10" s="339"/>
      <c r="I10" s="339"/>
      <c r="J10" s="339"/>
      <c r="K10" s="339"/>
      <c r="L10" s="339"/>
      <c r="M10" s="339"/>
      <c r="N10" s="339"/>
    </row>
    <row r="11" spans="2:14">
      <c r="B11" s="339"/>
      <c r="C11" s="339"/>
      <c r="D11" s="339"/>
      <c r="E11" s="339"/>
      <c r="F11" s="339"/>
      <c r="G11" s="339"/>
      <c r="H11" s="339"/>
      <c r="I11" s="339"/>
      <c r="J11" s="339"/>
      <c r="K11" s="339"/>
      <c r="L11" s="339"/>
      <c r="M11" s="339"/>
      <c r="N11" s="339"/>
    </row>
    <row r="12" spans="2:14">
      <c r="B12" s="339"/>
      <c r="C12" s="339"/>
      <c r="D12" s="339"/>
      <c r="E12" s="339"/>
      <c r="F12" s="339"/>
      <c r="G12" s="339"/>
      <c r="H12" s="339"/>
      <c r="I12" s="339"/>
      <c r="J12" s="339"/>
      <c r="K12" s="339"/>
      <c r="L12" s="339"/>
      <c r="M12" s="339"/>
      <c r="N12" s="339"/>
    </row>
    <row r="13" spans="2:14">
      <c r="B13" s="339"/>
      <c r="C13" s="339"/>
      <c r="D13" s="339"/>
      <c r="E13" s="339"/>
      <c r="F13" s="339"/>
      <c r="G13" s="339"/>
      <c r="H13" s="339"/>
      <c r="I13" s="339"/>
      <c r="J13" s="339"/>
      <c r="K13" s="339"/>
      <c r="L13" s="339"/>
      <c r="M13" s="339"/>
      <c r="N13" s="339"/>
    </row>
    <row r="14" spans="2:14">
      <c r="B14" s="339"/>
      <c r="C14" s="339"/>
      <c r="D14" s="339"/>
      <c r="E14" s="339"/>
      <c r="F14" s="339"/>
      <c r="G14" s="339"/>
      <c r="H14" s="339"/>
      <c r="I14" s="339"/>
      <c r="J14" s="339"/>
      <c r="K14" s="339"/>
      <c r="L14" s="339"/>
      <c r="M14" s="339"/>
      <c r="N14" s="339"/>
    </row>
    <row r="15" spans="2:14">
      <c r="B15" s="339"/>
      <c r="C15" s="339"/>
      <c r="D15" s="339"/>
      <c r="E15" s="339"/>
      <c r="F15" s="339"/>
      <c r="G15" s="339"/>
      <c r="H15" s="339"/>
      <c r="I15" s="339"/>
      <c r="J15" s="339"/>
      <c r="K15" s="339"/>
      <c r="L15" s="339"/>
      <c r="M15" s="339"/>
      <c r="N15" s="339"/>
    </row>
    <row r="16" spans="2:14">
      <c r="B16" s="339"/>
      <c r="C16" s="339"/>
      <c r="D16" s="339"/>
      <c r="E16" s="339"/>
      <c r="F16" s="339"/>
      <c r="G16" s="339"/>
      <c r="H16" s="339"/>
      <c r="I16" s="339"/>
      <c r="J16" s="339"/>
      <c r="K16" s="339"/>
      <c r="L16" s="339"/>
      <c r="M16" s="339"/>
      <c r="N16" s="339"/>
    </row>
    <row r="17" spans="2:14">
      <c r="B17" s="339"/>
      <c r="C17" s="339"/>
      <c r="D17" s="339"/>
      <c r="E17" s="339"/>
      <c r="F17" s="339"/>
      <c r="G17" s="339"/>
      <c r="H17" s="339"/>
      <c r="I17" s="339"/>
      <c r="J17" s="339"/>
      <c r="K17" s="339"/>
      <c r="L17" s="339"/>
      <c r="M17" s="339"/>
      <c r="N17" s="339"/>
    </row>
    <row r="18" spans="2:14">
      <c r="B18" s="339"/>
      <c r="C18" s="339"/>
      <c r="D18" s="339"/>
      <c r="E18" s="339"/>
      <c r="F18" s="339"/>
      <c r="G18" s="339"/>
      <c r="H18" s="339"/>
      <c r="I18" s="339"/>
      <c r="J18" s="339"/>
      <c r="K18" s="339"/>
      <c r="L18" s="339"/>
      <c r="M18" s="339"/>
      <c r="N18" s="339"/>
    </row>
    <row r="19" spans="2:14">
      <c r="B19" s="339"/>
      <c r="C19" s="339"/>
      <c r="D19" s="339"/>
      <c r="E19" s="339"/>
      <c r="F19" s="339"/>
      <c r="G19" s="339"/>
      <c r="H19" s="339"/>
      <c r="I19" s="339"/>
      <c r="J19" s="339"/>
      <c r="K19" s="339"/>
      <c r="L19" s="339"/>
      <c r="M19" s="339"/>
      <c r="N19" s="339"/>
    </row>
    <row r="20" spans="2:14">
      <c r="B20" s="339"/>
      <c r="C20" s="339"/>
      <c r="D20" s="339"/>
      <c r="E20" s="339"/>
      <c r="F20" s="339"/>
      <c r="G20" s="339"/>
      <c r="H20" s="339"/>
      <c r="I20" s="339"/>
      <c r="J20" s="339"/>
      <c r="K20" s="339"/>
      <c r="L20" s="339"/>
      <c r="M20" s="339"/>
      <c r="N20" s="339"/>
    </row>
    <row r="21" spans="2:14">
      <c r="B21" s="339"/>
      <c r="C21" s="339"/>
      <c r="D21" s="339"/>
      <c r="E21" s="339"/>
      <c r="F21" s="339"/>
      <c r="G21" s="339"/>
      <c r="H21" s="339"/>
      <c r="I21" s="339"/>
      <c r="J21" s="339"/>
      <c r="K21" s="339"/>
      <c r="L21" s="339"/>
      <c r="M21" s="339"/>
      <c r="N21" s="339"/>
    </row>
    <row r="23" spans="2:14">
      <c r="G23" s="48"/>
    </row>
  </sheetData>
  <mergeCells count="2">
    <mergeCell ref="B3:N21"/>
    <mergeCell ref="B1:N1"/>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dimension ref="B2:W91"/>
  <sheetViews>
    <sheetView tabSelected="1" topLeftCell="A28" workbookViewId="0">
      <selection activeCell="M33" sqref="M33"/>
    </sheetView>
  </sheetViews>
  <sheetFormatPr defaultRowHeight="15"/>
  <cols>
    <col min="1" max="1" width="2.28515625" customWidth="1"/>
    <col min="6" max="6" width="9.140625" customWidth="1"/>
    <col min="7" max="7" width="12.7109375" customWidth="1"/>
    <col min="8" max="8" width="1.7109375" style="24" customWidth="1"/>
    <col min="9" max="9" width="12.7109375" customWidth="1"/>
    <col min="10" max="10" width="1.42578125" style="69" customWidth="1"/>
    <col min="11" max="11" width="12.7109375" customWidth="1"/>
    <col min="12" max="12" width="0.85546875" style="69" customWidth="1"/>
    <col min="13" max="13" width="12.7109375" customWidth="1"/>
  </cols>
  <sheetData>
    <row r="2" spans="2:19" ht="31.5">
      <c r="B2" s="359" t="s">
        <v>476</v>
      </c>
      <c r="C2" s="359"/>
      <c r="D2" s="359"/>
      <c r="E2" s="359"/>
      <c r="F2" s="359"/>
      <c r="G2" s="359"/>
      <c r="H2" s="359"/>
      <c r="I2" s="359"/>
      <c r="J2" s="359"/>
      <c r="K2" s="359"/>
      <c r="L2" s="359"/>
      <c r="M2" s="359"/>
      <c r="N2" s="359"/>
      <c r="O2" s="359"/>
      <c r="P2" s="242"/>
      <c r="Q2" s="242"/>
      <c r="R2" s="5"/>
      <c r="S2" s="5"/>
    </row>
    <row r="3" spans="2:19" s="5" customFormat="1">
      <c r="B3" s="8"/>
      <c r="H3" s="24"/>
      <c r="J3" s="69"/>
      <c r="L3" s="69"/>
    </row>
    <row r="4" spans="2:19" ht="18.75" customHeight="1">
      <c r="B4" s="5"/>
      <c r="C4" s="5"/>
      <c r="D4" s="5"/>
      <c r="E4" s="360" t="s">
        <v>480</v>
      </c>
      <c r="F4" s="360"/>
      <c r="G4" s="266">
        <f>'ÍNDICE ALUNO'!$G$9</f>
        <v>362</v>
      </c>
      <c r="H4" s="267"/>
      <c r="I4" s="266">
        <f>'ÍNDICE EE'!$G$9</f>
        <v>261</v>
      </c>
      <c r="J4" s="268"/>
      <c r="K4" s="266">
        <f>'ÍNDICE DOCENTES'!$G$9</f>
        <v>74</v>
      </c>
      <c r="L4" s="268"/>
      <c r="M4" s="266">
        <f>'ÍNDICE OPERACIONAIS'!$G$9</f>
        <v>30</v>
      </c>
      <c r="N4" s="4"/>
      <c r="O4" s="4"/>
      <c r="P4" s="4"/>
    </row>
    <row r="5" spans="2:19" s="5" customFormat="1" ht="21">
      <c r="B5" s="353" t="s">
        <v>515</v>
      </c>
      <c r="C5" s="353"/>
      <c r="D5" s="353"/>
      <c r="E5" s="353"/>
      <c r="F5" s="353"/>
      <c r="G5" s="239" t="s">
        <v>471</v>
      </c>
      <c r="H5" s="24"/>
      <c r="I5" s="239" t="s">
        <v>472</v>
      </c>
      <c r="J5" s="69"/>
      <c r="K5" s="239" t="s">
        <v>473</v>
      </c>
      <c r="L5" s="226"/>
      <c r="M5" s="239" t="s">
        <v>474</v>
      </c>
      <c r="N5" s="4"/>
      <c r="O5" s="4"/>
      <c r="P5" s="4"/>
    </row>
    <row r="6" spans="2:19" s="5" customFormat="1" ht="4.5" customHeight="1">
      <c r="H6" s="40"/>
      <c r="J6" s="69"/>
      <c r="L6" s="226"/>
      <c r="M6" s="239"/>
      <c r="N6" s="4"/>
      <c r="O6" s="4"/>
      <c r="P6" s="4"/>
    </row>
    <row r="7" spans="2:19">
      <c r="B7" s="362" t="s">
        <v>529</v>
      </c>
      <c r="C7" s="363"/>
      <c r="D7" s="363"/>
      <c r="E7" s="363"/>
      <c r="F7" s="363"/>
      <c r="G7" s="276">
        <f>'ÍNDICE ALUNO'!$I$138</f>
        <v>2.5448895027624308</v>
      </c>
      <c r="H7" s="291"/>
      <c r="I7" s="292">
        <f>'ÍNDICE EE'!$I$106</f>
        <v>3.0452803901079766</v>
      </c>
      <c r="J7" s="293"/>
      <c r="K7" s="276">
        <f>'ÍNDICE DOCENTES'!$I$155</f>
        <v>2.6812039312039317</v>
      </c>
      <c r="L7" s="294">
        <f>'ÍNDICE DOCENTES'!$I$155</f>
        <v>2.6812039312039317</v>
      </c>
      <c r="M7" s="276">
        <f>'ÍNDICE OPERACIONAIS'!$I$143</f>
        <v>2.6866666666666665</v>
      </c>
      <c r="N7" s="4"/>
      <c r="O7" s="4"/>
      <c r="P7" s="4"/>
    </row>
    <row r="8" spans="2:19" ht="4.5" customHeight="1">
      <c r="B8" s="40"/>
      <c r="C8" s="40"/>
      <c r="D8" s="40"/>
      <c r="E8" s="40"/>
      <c r="F8" s="40"/>
      <c r="G8" s="277"/>
      <c r="H8" s="40"/>
      <c r="I8" s="4"/>
      <c r="J8" s="226"/>
      <c r="K8" s="4"/>
      <c r="L8" s="226"/>
      <c r="M8" s="4"/>
      <c r="N8" s="4"/>
      <c r="O8" s="4"/>
      <c r="P8" s="4"/>
    </row>
    <row r="9" spans="2:19" s="5" customFormat="1" ht="15" customHeight="1">
      <c r="B9" s="346" t="s">
        <v>517</v>
      </c>
      <c r="C9" s="347"/>
      <c r="D9" s="347"/>
      <c r="E9" s="347"/>
      <c r="F9" s="347"/>
      <c r="G9" s="281">
        <f>'ÍNDICE ALUNO'!$T$105</f>
        <v>0.68232044198895025</v>
      </c>
      <c r="H9" s="265"/>
      <c r="I9" s="4"/>
      <c r="J9" s="226"/>
      <c r="K9" s="290">
        <f>'ÍNDICE DOCENTES'!$T$125</f>
        <v>0.85135135135135132</v>
      </c>
      <c r="L9" s="226"/>
      <c r="M9" s="290">
        <f>'ÍNDICE OPERACIONAIS'!$T$114</f>
        <v>0.8</v>
      </c>
      <c r="N9" s="341" t="s">
        <v>486</v>
      </c>
      <c r="O9" s="341"/>
      <c r="P9" s="341"/>
    </row>
    <row r="10" spans="2:19" s="5" customFormat="1" ht="4.5" customHeight="1">
      <c r="B10" s="299"/>
      <c r="C10" s="299"/>
      <c r="D10" s="299"/>
      <c r="E10" s="299"/>
      <c r="F10" s="299"/>
      <c r="G10" s="291"/>
      <c r="H10" s="40"/>
      <c r="I10" s="4"/>
      <c r="J10" s="226"/>
      <c r="K10" s="4"/>
      <c r="L10" s="226"/>
      <c r="M10" s="4"/>
      <c r="N10" s="4"/>
      <c r="O10" s="4"/>
      <c r="P10" s="4"/>
    </row>
    <row r="11" spans="2:19" s="5" customFormat="1" ht="15" customHeight="1">
      <c r="B11" s="346" t="s">
        <v>518</v>
      </c>
      <c r="C11" s="347"/>
      <c r="D11" s="347"/>
      <c r="E11" s="347"/>
      <c r="F11" s="347"/>
      <c r="G11" s="281">
        <f>'ÍNDICE ALUNO'!$T$63</f>
        <v>0.7458563535911602</v>
      </c>
      <c r="H11" s="265"/>
      <c r="I11" s="281">
        <f>'ÍNDICE EE'!$T$44</f>
        <v>0.6015325670498084</v>
      </c>
      <c r="J11" s="302"/>
      <c r="K11" s="281">
        <f>'ÍNDICE DOCENTES'!$T$81</f>
        <v>0.86486486486486491</v>
      </c>
      <c r="L11" s="226"/>
      <c r="M11" s="290">
        <f>'ÍNDICE OPERACIONAIS'!$D$71</f>
        <v>0.7</v>
      </c>
      <c r="N11" s="341" t="s">
        <v>486</v>
      </c>
      <c r="O11" s="341"/>
      <c r="P11" s="341"/>
    </row>
    <row r="12" spans="2:19" s="5" customFormat="1" ht="4.5" customHeight="1">
      <c r="B12" s="298"/>
      <c r="C12" s="298"/>
      <c r="D12" s="298"/>
      <c r="E12" s="298"/>
      <c r="F12" s="298"/>
      <c r="G12" s="277"/>
      <c r="H12" s="40"/>
      <c r="I12" s="4"/>
      <c r="J12" s="226"/>
      <c r="K12" s="4"/>
      <c r="L12" s="226"/>
      <c r="M12" s="4"/>
      <c r="N12" s="4"/>
      <c r="O12" s="4"/>
      <c r="P12" s="4"/>
    </row>
    <row r="13" spans="2:19" s="5" customFormat="1" ht="15" customHeight="1">
      <c r="B13" s="364" t="s">
        <v>519</v>
      </c>
      <c r="C13" s="365"/>
      <c r="D13" s="365"/>
      <c r="E13" s="365"/>
      <c r="F13" s="365"/>
      <c r="G13" s="292">
        <f>'ÍNDICE ALUNO'!$R$24</f>
        <v>2.8011049723756907</v>
      </c>
      <c r="H13" s="294"/>
      <c r="I13" s="276">
        <f>'ÍNDICE EE'!$R$20</f>
        <v>3.5095785440613025</v>
      </c>
      <c r="J13" s="226"/>
      <c r="K13" s="276">
        <f>'ÍNDICE DOCENTES'!$R$21</f>
        <v>3.0945945945945947</v>
      </c>
      <c r="L13" s="226"/>
      <c r="M13" s="276">
        <f>'ÍNDICE OPERACIONAIS'!$R$21</f>
        <v>3.3666666666666667</v>
      </c>
      <c r="N13" s="342" t="s">
        <v>486</v>
      </c>
      <c r="O13" s="343"/>
      <c r="P13" s="343"/>
    </row>
    <row r="14" spans="2:19" s="24" customFormat="1" ht="5.25" customHeight="1">
      <c r="B14" s="204"/>
      <c r="C14" s="204"/>
      <c r="D14" s="204"/>
      <c r="E14" s="204"/>
      <c r="F14" s="204"/>
      <c r="G14" s="291"/>
      <c r="H14" s="291"/>
      <c r="I14" s="291"/>
      <c r="J14" s="226"/>
      <c r="K14" s="291"/>
      <c r="L14" s="226"/>
      <c r="M14" s="291"/>
      <c r="N14" s="289"/>
      <c r="O14" s="274"/>
      <c r="P14" s="274"/>
    </row>
    <row r="15" spans="2:19" s="24" customFormat="1" ht="15" customHeight="1">
      <c r="B15" s="346" t="s">
        <v>526</v>
      </c>
      <c r="C15" s="347"/>
      <c r="D15" s="347"/>
      <c r="E15" s="347"/>
      <c r="F15" s="347"/>
      <c r="G15" s="276">
        <f>'ÍNDICE ALUNO'!$R$135</f>
        <v>1.9944751381215469</v>
      </c>
      <c r="H15" s="257"/>
      <c r="I15" s="4"/>
      <c r="J15" s="4"/>
      <c r="K15" s="276">
        <f>'ÍNDICE DOCENTES'!$R$147</f>
        <v>2.7567567567567566</v>
      </c>
      <c r="L15" s="235"/>
      <c r="M15" s="276">
        <f>'ÍNDICE OPERACIONAIS'!$R$136</f>
        <v>2.7333333333333334</v>
      </c>
      <c r="N15" s="342" t="s">
        <v>486</v>
      </c>
      <c r="O15" s="343"/>
      <c r="P15" s="343"/>
    </row>
    <row r="16" spans="2:19" s="24" customFormat="1" ht="4.5" customHeight="1">
      <c r="B16" s="299"/>
      <c r="C16" s="299"/>
      <c r="D16" s="299"/>
      <c r="E16" s="299"/>
      <c r="F16" s="299"/>
      <c r="G16" s="291"/>
      <c r="H16" s="235"/>
      <c r="I16" s="40"/>
      <c r="J16" s="40"/>
      <c r="K16" s="291"/>
      <c r="L16" s="235"/>
      <c r="M16" s="291"/>
      <c r="N16" s="289"/>
      <c r="O16" s="274"/>
      <c r="P16" s="280"/>
    </row>
    <row r="17" spans="2:16" s="24" customFormat="1" ht="15" customHeight="1">
      <c r="B17" s="346" t="s">
        <v>520</v>
      </c>
      <c r="C17" s="347"/>
      <c r="D17" s="347"/>
      <c r="E17" s="347"/>
      <c r="F17" s="347"/>
      <c r="G17" s="276">
        <f>'ÍNDICE ALUNO'!$R$39</f>
        <v>3.0524861878453038</v>
      </c>
      <c r="H17" s="235"/>
      <c r="I17" s="276">
        <f>'ÍNDICE EE'!$R$35</f>
        <v>3.5019157088122603</v>
      </c>
      <c r="J17" s="40"/>
      <c r="K17" s="276">
        <f>'ÍNDICE DOCENTES'!$R$56</f>
        <v>3.3648648648648649</v>
      </c>
      <c r="L17" s="235"/>
      <c r="M17" s="276">
        <f>'ÍNDICE OPERACIONAIS'!$R$56</f>
        <v>3.1</v>
      </c>
      <c r="N17" s="342" t="s">
        <v>486</v>
      </c>
      <c r="O17" s="343"/>
      <c r="P17" s="343"/>
    </row>
    <row r="18" spans="2:16" s="24" customFormat="1" ht="5.25" customHeight="1">
      <c r="B18" s="299"/>
      <c r="C18" s="299"/>
      <c r="D18" s="299"/>
      <c r="E18" s="299"/>
      <c r="F18" s="299"/>
      <c r="G18" s="291"/>
      <c r="H18" s="235"/>
      <c r="I18" s="40"/>
      <c r="J18" s="40"/>
      <c r="K18" s="291"/>
      <c r="L18" s="235"/>
      <c r="M18" s="291"/>
      <c r="N18" s="289"/>
      <c r="O18" s="274"/>
      <c r="P18" s="280"/>
    </row>
    <row r="19" spans="2:16" s="24" customFormat="1" ht="15" customHeight="1">
      <c r="B19" s="346" t="s">
        <v>521</v>
      </c>
      <c r="C19" s="347"/>
      <c r="D19" s="347"/>
      <c r="E19" s="347"/>
      <c r="F19" s="347"/>
      <c r="G19" s="276">
        <f>'ÍNDICE ALUNO'!$R$44</f>
        <v>2.8508287292817678</v>
      </c>
      <c r="H19" s="235"/>
      <c r="I19" s="276">
        <f>'ÍNDICE EE'!$R$40</f>
        <v>3.1800766283524906</v>
      </c>
      <c r="J19" s="40"/>
      <c r="K19" s="276">
        <f>'ÍNDICE DOCENTES'!$P$61</f>
        <v>2.8378378378378377</v>
      </c>
      <c r="L19" s="235"/>
      <c r="M19" s="276">
        <f>'ÍNDICE OPERACIONAIS'!$R$56</f>
        <v>3.1</v>
      </c>
      <c r="N19" s="342" t="s">
        <v>486</v>
      </c>
      <c r="O19" s="343"/>
      <c r="P19" s="343"/>
    </row>
    <row r="20" spans="2:16" s="24" customFormat="1" ht="4.5" customHeight="1">
      <c r="B20" s="299"/>
      <c r="C20" s="299"/>
      <c r="D20" s="299"/>
      <c r="E20" s="299"/>
      <c r="F20" s="299"/>
      <c r="G20" s="291"/>
      <c r="H20" s="235"/>
      <c r="I20" s="40"/>
      <c r="J20" s="40"/>
      <c r="K20" s="291"/>
      <c r="L20" s="235"/>
      <c r="M20" s="291"/>
      <c r="N20" s="289"/>
      <c r="O20" s="274"/>
      <c r="P20" s="280"/>
    </row>
    <row r="21" spans="2:16" s="24" customFormat="1" ht="15" customHeight="1">
      <c r="B21" s="346" t="s">
        <v>522</v>
      </c>
      <c r="C21" s="347"/>
      <c r="D21" s="347"/>
      <c r="E21" s="347"/>
      <c r="F21" s="347"/>
      <c r="G21" s="293"/>
      <c r="H21" s="235"/>
      <c r="I21" s="40"/>
      <c r="J21" s="40"/>
      <c r="K21" s="276">
        <f>'ÍNDICE DOCENTES'!$R$109</f>
        <v>3.6756756756756759</v>
      </c>
      <c r="L21" s="235"/>
      <c r="M21" s="276">
        <f>'ÍNDICE OPERACIONAIS'!$R$98</f>
        <v>2.8</v>
      </c>
      <c r="N21" s="289" t="s">
        <v>512</v>
      </c>
      <c r="O21" s="274"/>
      <c r="P21" s="280"/>
    </row>
    <row r="22" spans="2:16" s="24" customFormat="1" ht="5.25" customHeight="1">
      <c r="B22" s="299"/>
      <c r="C22" s="299"/>
      <c r="D22" s="299"/>
      <c r="E22" s="299"/>
      <c r="F22" s="299"/>
      <c r="G22" s="291"/>
      <c r="H22" s="235"/>
      <c r="I22" s="40"/>
      <c r="J22" s="40"/>
      <c r="K22" s="291"/>
      <c r="L22" s="235"/>
      <c r="M22" s="291"/>
      <c r="N22" s="289"/>
      <c r="O22" s="274"/>
      <c r="P22" s="280"/>
    </row>
    <row r="23" spans="2:16" s="24" customFormat="1" ht="15" customHeight="1">
      <c r="B23" s="346" t="s">
        <v>523</v>
      </c>
      <c r="C23" s="347"/>
      <c r="D23" s="347"/>
      <c r="E23" s="347"/>
      <c r="F23" s="347"/>
      <c r="G23" s="293"/>
      <c r="H23" s="235"/>
      <c r="I23" s="40"/>
      <c r="J23" s="40"/>
      <c r="K23" s="276">
        <f>'ÍNDICE DOCENTES'!$R$114</f>
        <v>3.4054054054054053</v>
      </c>
      <c r="L23" s="235"/>
      <c r="M23" s="276">
        <f>'ÍNDICE OPERACIONAIS'!$R$103</f>
        <v>3.2</v>
      </c>
      <c r="N23" s="289" t="s">
        <v>512</v>
      </c>
      <c r="O23" s="274"/>
      <c r="P23" s="280"/>
    </row>
    <row r="24" spans="2:16" s="24" customFormat="1" ht="5.25" customHeight="1">
      <c r="B24" s="299"/>
      <c r="C24" s="299"/>
      <c r="D24" s="299"/>
      <c r="E24" s="299"/>
      <c r="F24" s="299"/>
      <c r="G24" s="291"/>
      <c r="H24" s="235"/>
      <c r="I24" s="40"/>
      <c r="J24" s="40"/>
      <c r="K24" s="291"/>
      <c r="L24" s="235"/>
      <c r="M24" s="291"/>
      <c r="N24" s="289"/>
      <c r="O24" s="274"/>
      <c r="P24" s="280"/>
    </row>
    <row r="25" spans="2:16" s="24" customFormat="1" ht="15" customHeight="1">
      <c r="B25" s="346" t="s">
        <v>511</v>
      </c>
      <c r="C25" s="347"/>
      <c r="D25" s="347"/>
      <c r="E25" s="347"/>
      <c r="F25" s="347"/>
      <c r="G25" s="293"/>
      <c r="H25" s="235"/>
      <c r="I25" s="276">
        <f>'ÍNDICE EE'!$P$264</f>
        <v>1.7088122605363985</v>
      </c>
      <c r="J25" s="40"/>
      <c r="K25" s="291"/>
      <c r="L25" s="235"/>
      <c r="M25" s="291"/>
      <c r="N25" s="289" t="s">
        <v>512</v>
      </c>
      <c r="O25" s="274"/>
      <c r="P25" s="280"/>
    </row>
    <row r="26" spans="2:16" s="24" customFormat="1" ht="5.25" customHeight="1">
      <c r="B26" s="300"/>
      <c r="C26" s="300"/>
      <c r="D26" s="300"/>
      <c r="E26" s="300"/>
      <c r="F26" s="300"/>
      <c r="G26" s="5"/>
      <c r="H26" s="5"/>
      <c r="I26" s="5"/>
      <c r="J26" s="5"/>
      <c r="K26" s="5"/>
      <c r="L26" s="235"/>
      <c r="M26" s="291"/>
      <c r="N26" s="289"/>
      <c r="O26" s="274"/>
      <c r="P26" s="280"/>
    </row>
    <row r="27" spans="2:16" s="24" customFormat="1" ht="15" customHeight="1">
      <c r="B27" s="346" t="s">
        <v>524</v>
      </c>
      <c r="C27" s="347"/>
      <c r="D27" s="347"/>
      <c r="E27" s="347"/>
      <c r="F27" s="347"/>
      <c r="G27" s="301"/>
      <c r="H27" s="5"/>
      <c r="I27" s="5"/>
      <c r="J27" s="5"/>
      <c r="K27" s="276">
        <f>'ÍNDICE DOCENTES'!$P$41</f>
        <v>2.1216216216216215</v>
      </c>
      <c r="L27" s="235"/>
      <c r="M27" s="276">
        <f>'ÍNDICE OPERACIONAIS'!$P$41</f>
        <v>2.1</v>
      </c>
      <c r="N27" s="289" t="s">
        <v>512</v>
      </c>
      <c r="O27" s="274"/>
      <c r="P27" s="280"/>
    </row>
    <row r="28" spans="2:16" s="24" customFormat="1" ht="5.25" customHeight="1">
      <c r="B28" s="300"/>
      <c r="C28" s="300"/>
      <c r="D28" s="300"/>
      <c r="E28" s="300"/>
      <c r="F28" s="300"/>
      <c r="G28" s="5"/>
      <c r="H28" s="5"/>
      <c r="I28" s="5"/>
      <c r="J28" s="5"/>
      <c r="K28" s="5"/>
      <c r="L28" s="235"/>
      <c r="M28" s="291"/>
      <c r="N28" s="289"/>
      <c r="O28" s="274"/>
      <c r="P28" s="280"/>
    </row>
    <row r="29" spans="2:16" s="24" customFormat="1" ht="15" customHeight="1">
      <c r="B29" s="346" t="s">
        <v>525</v>
      </c>
      <c r="C29" s="347"/>
      <c r="D29" s="347"/>
      <c r="E29" s="347"/>
      <c r="F29" s="347"/>
      <c r="G29" s="301"/>
      <c r="H29" s="5"/>
      <c r="I29" s="5"/>
      <c r="J29" s="5"/>
      <c r="K29" s="276">
        <f>'ÍNDICE DOCENTES'!$P$46</f>
        <v>1.8243243243243243</v>
      </c>
      <c r="L29" s="235"/>
      <c r="M29" s="276">
        <f>'ÍNDICE OPERACIONAIS'!$P$46</f>
        <v>1.8666666666666667</v>
      </c>
      <c r="N29" s="289" t="s">
        <v>512</v>
      </c>
      <c r="O29" s="274"/>
      <c r="P29" s="280"/>
    </row>
    <row r="30" spans="2:16" s="5" customFormat="1" ht="8.25" customHeight="1">
      <c r="L30" s="226"/>
      <c r="M30" s="40"/>
      <c r="N30" s="40"/>
      <c r="O30" s="40"/>
      <c r="P30" s="4"/>
    </row>
    <row r="31" spans="2:16" s="5" customFormat="1" ht="21" customHeight="1">
      <c r="B31" s="354" t="s">
        <v>142</v>
      </c>
      <c r="C31" s="354"/>
      <c r="D31" s="354"/>
      <c r="E31" s="354"/>
      <c r="F31" s="354"/>
      <c r="L31" s="226"/>
      <c r="M31" s="40"/>
      <c r="N31" s="40"/>
      <c r="O31" s="40"/>
      <c r="P31" s="4"/>
    </row>
    <row r="32" spans="2:16">
      <c r="B32" s="344" t="s">
        <v>530</v>
      </c>
      <c r="C32" s="345"/>
      <c r="D32" s="345"/>
      <c r="E32" s="345"/>
      <c r="F32" s="345"/>
      <c r="G32" s="276">
        <f>'ÍNDICE ALUNO'!$I$208</f>
        <v>3.1599698643897538</v>
      </c>
      <c r="H32" s="291"/>
      <c r="I32" s="276">
        <f>'ÍNDICE EE'!$I$169</f>
        <v>3.0578544061302688</v>
      </c>
      <c r="J32" s="226"/>
      <c r="K32" s="225"/>
      <c r="L32" s="226"/>
      <c r="M32" s="4"/>
      <c r="N32" s="4"/>
      <c r="O32" s="4"/>
      <c r="P32" s="4"/>
    </row>
    <row r="33" spans="2:17" ht="4.5" customHeight="1">
      <c r="B33" s="40"/>
      <c r="C33" s="40"/>
      <c r="D33" s="40"/>
      <c r="E33" s="40"/>
      <c r="F33" s="40"/>
      <c r="G33" s="277"/>
      <c r="H33" s="40"/>
      <c r="I33" s="202"/>
      <c r="J33" s="260"/>
      <c r="K33" s="4"/>
      <c r="L33" s="226"/>
      <c r="M33" s="4"/>
      <c r="N33" s="4"/>
      <c r="O33" s="4"/>
      <c r="P33" s="4"/>
    </row>
    <row r="34" spans="2:17" s="5" customFormat="1" ht="15" customHeight="1">
      <c r="B34" s="344" t="s">
        <v>527</v>
      </c>
      <c r="C34" s="345"/>
      <c r="D34" s="345"/>
      <c r="E34" s="345"/>
      <c r="F34" s="345"/>
      <c r="G34" s="281">
        <f>'ÍNDICE ALUNO'!$T$179</f>
        <v>0.287292817679558</v>
      </c>
      <c r="H34" s="265"/>
      <c r="I34" s="281">
        <f>'ÍNDICE EE'!$T$138</f>
        <v>0.21072796934865901</v>
      </c>
      <c r="J34" s="433"/>
      <c r="K34" s="4"/>
      <c r="L34" s="226"/>
      <c r="M34" s="4"/>
      <c r="N34" s="4"/>
      <c r="O34" s="4"/>
      <c r="P34" s="4"/>
    </row>
    <row r="35" spans="2:17" s="5" customFormat="1" ht="4.5" customHeight="1">
      <c r="B35" s="40"/>
      <c r="C35" s="40"/>
      <c r="D35" s="40"/>
      <c r="E35" s="40"/>
      <c r="F35" s="40"/>
      <c r="G35" s="277"/>
      <c r="H35" s="40"/>
      <c r="I35" s="202"/>
      <c r="J35" s="260"/>
      <c r="K35" s="4"/>
      <c r="L35" s="226"/>
      <c r="M35" s="4"/>
      <c r="N35" s="4"/>
      <c r="O35" s="4"/>
      <c r="P35" s="4"/>
    </row>
    <row r="36" spans="2:17" s="5" customFormat="1" ht="15" customHeight="1">
      <c r="B36" s="344" t="s">
        <v>528</v>
      </c>
      <c r="C36" s="345"/>
      <c r="D36" s="345"/>
      <c r="E36" s="345"/>
      <c r="F36" s="345"/>
      <c r="G36" s="281">
        <f>'ÍNDICE ALUNO'!$T$184</f>
        <v>0.16298342541436464</v>
      </c>
      <c r="H36" s="265"/>
      <c r="I36" s="281">
        <f>'ÍNDICE EE'!$T$148</f>
        <v>6.5134099616858232E-2</v>
      </c>
      <c r="J36" s="433"/>
      <c r="K36" s="4"/>
      <c r="L36" s="226"/>
      <c r="M36" s="4"/>
      <c r="N36" s="4"/>
      <c r="O36" s="4"/>
      <c r="P36" s="4"/>
    </row>
    <row r="37" spans="2:17" s="24" customFormat="1" ht="5.25" customHeight="1">
      <c r="B37" s="204"/>
      <c r="C37" s="204"/>
      <c r="D37" s="204"/>
      <c r="E37" s="204"/>
      <c r="F37" s="204"/>
      <c r="G37" s="295"/>
      <c r="H37" s="40"/>
      <c r="I37" s="205"/>
      <c r="J37" s="260"/>
      <c r="K37" s="40"/>
      <c r="L37" s="226"/>
      <c r="M37" s="40"/>
      <c r="N37" s="40"/>
      <c r="O37" s="40"/>
      <c r="P37" s="40"/>
    </row>
    <row r="38" spans="2:17" s="24" customFormat="1" ht="15" customHeight="1">
      <c r="B38" s="344" t="s">
        <v>531</v>
      </c>
      <c r="C38" s="345"/>
      <c r="D38" s="345"/>
      <c r="E38" s="345"/>
      <c r="F38" s="345"/>
      <c r="G38" s="292">
        <f>'ÍNDICE ALUNO'!$R$145</f>
        <v>3.5027624309392267</v>
      </c>
      <c r="H38" s="294"/>
      <c r="I38" s="292">
        <f>'ÍNDICE EE'!$R$113</f>
        <v>3.7739463601532566</v>
      </c>
      <c r="J38" s="433"/>
      <c r="K38" s="40"/>
      <c r="L38" s="226"/>
      <c r="M38" s="40"/>
      <c r="N38" s="341" t="s">
        <v>486</v>
      </c>
      <c r="O38" s="341"/>
      <c r="P38" s="341"/>
    </row>
    <row r="39" spans="2:17" s="5" customFormat="1" ht="17.25" customHeight="1">
      <c r="B39" s="40"/>
      <c r="C39" s="40"/>
      <c r="D39" s="40"/>
      <c r="E39" s="40"/>
      <c r="F39" s="40"/>
      <c r="G39" s="277"/>
      <c r="H39" s="40"/>
      <c r="I39" s="202"/>
      <c r="J39" s="260"/>
      <c r="K39" s="4"/>
      <c r="L39" s="226"/>
      <c r="M39" s="4"/>
      <c r="N39" s="4"/>
      <c r="O39" s="4"/>
      <c r="P39" s="4"/>
    </row>
    <row r="40" spans="2:17" s="5" customFormat="1" ht="23.25" customHeight="1">
      <c r="B40" s="354" t="s">
        <v>516</v>
      </c>
      <c r="C40" s="354"/>
      <c r="D40" s="354"/>
      <c r="E40" s="354"/>
      <c r="F40" s="354"/>
      <c r="G40" s="277"/>
      <c r="H40" s="40"/>
      <c r="I40" s="202"/>
      <c r="J40" s="260"/>
      <c r="K40" s="4"/>
      <c r="L40" s="226"/>
      <c r="M40" s="4"/>
      <c r="N40" s="4"/>
      <c r="O40" s="4"/>
      <c r="P40" s="4"/>
    </row>
    <row r="41" spans="2:17">
      <c r="B41" s="344" t="s">
        <v>534</v>
      </c>
      <c r="C41" s="345"/>
      <c r="D41" s="345"/>
      <c r="E41" s="345"/>
      <c r="F41" s="345"/>
      <c r="G41" s="292">
        <f>'ÍNDICE ALUNO'!$I$267</f>
        <v>2.3121546961325969</v>
      </c>
      <c r="H41" s="294"/>
      <c r="I41" s="276">
        <f>'ÍNDICE EE'!$I$237</f>
        <v>2.4432950191570884</v>
      </c>
      <c r="J41" s="226"/>
      <c r="K41" s="4"/>
      <c r="L41" s="226"/>
      <c r="M41" s="4"/>
      <c r="N41" s="4"/>
      <c r="O41" s="4"/>
      <c r="P41" s="4"/>
    </row>
    <row r="42" spans="2:17" ht="4.5" customHeight="1">
      <c r="B42" s="40"/>
      <c r="C42" s="40"/>
      <c r="D42" s="40"/>
      <c r="E42" s="40"/>
      <c r="F42" s="40"/>
      <c r="G42" s="277"/>
      <c r="H42" s="40"/>
      <c r="I42" s="4"/>
      <c r="J42" s="226"/>
      <c r="K42" s="4"/>
      <c r="L42" s="226"/>
      <c r="M42" s="4"/>
      <c r="N42" s="4"/>
      <c r="O42" s="4"/>
      <c r="P42" s="4"/>
    </row>
    <row r="43" spans="2:17">
      <c r="B43" s="344" t="s">
        <v>533</v>
      </c>
      <c r="C43" s="345"/>
      <c r="D43" s="345"/>
      <c r="E43" s="345"/>
      <c r="F43" s="345"/>
      <c r="G43" s="281">
        <f>'ÍNDICE ALUNO'!$T$239</f>
        <v>0.56077348066298338</v>
      </c>
      <c r="H43" s="265"/>
      <c r="I43" s="281">
        <f>'ÍNDICE EE'!$T$203</f>
        <v>0.51340996168582376</v>
      </c>
      <c r="J43" s="265"/>
      <c r="K43" s="4"/>
      <c r="L43" s="226"/>
      <c r="M43" s="4"/>
      <c r="N43" s="341" t="s">
        <v>486</v>
      </c>
      <c r="O43" s="341"/>
      <c r="P43" s="341"/>
      <c r="Q43" s="5"/>
    </row>
    <row r="44" spans="2:17" s="24" customFormat="1" ht="6" customHeight="1">
      <c r="G44" s="40"/>
      <c r="H44" s="40"/>
      <c r="I44" s="40"/>
      <c r="J44" s="226"/>
      <c r="K44" s="40"/>
      <c r="L44" s="226"/>
      <c r="M44" s="40"/>
    </row>
    <row r="45" spans="2:17" s="5" customFormat="1" ht="15" customHeight="1">
      <c r="B45" s="344" t="s">
        <v>532</v>
      </c>
      <c r="C45" s="345"/>
      <c r="D45" s="345"/>
      <c r="E45" s="345"/>
      <c r="F45" s="345"/>
      <c r="G45" s="276">
        <f>'ÍNDICE ALUNO'!$R$215</f>
        <v>2.9696132596685083</v>
      </c>
      <c r="H45" s="291"/>
      <c r="I45" s="292">
        <f>'ÍNDICE EE'!$R$176</f>
        <v>3.2260536398467434</v>
      </c>
      <c r="J45" s="265"/>
      <c r="K45" s="4"/>
      <c r="L45" s="226"/>
      <c r="M45" s="4"/>
      <c r="N45" s="341" t="s">
        <v>486</v>
      </c>
      <c r="O45" s="341"/>
      <c r="P45" s="341"/>
    </row>
    <row r="46" spans="2:17" s="5" customFormat="1" ht="15.75" customHeight="1">
      <c r="B46" s="40"/>
      <c r="C46" s="40"/>
      <c r="D46" s="40"/>
      <c r="E46" s="40"/>
      <c r="F46" s="40"/>
      <c r="G46" s="258"/>
      <c r="H46" s="40"/>
      <c r="I46" s="4"/>
      <c r="J46" s="226"/>
      <c r="K46" s="4"/>
      <c r="L46" s="226"/>
      <c r="M46" s="4"/>
      <c r="N46" s="163"/>
      <c r="O46" s="163"/>
      <c r="P46" s="163"/>
    </row>
    <row r="47" spans="2:17" ht="15" customHeight="1">
      <c r="B47" s="344" t="s">
        <v>364</v>
      </c>
      <c r="C47" s="345"/>
      <c r="D47" s="345"/>
      <c r="E47" s="345"/>
      <c r="F47" s="345"/>
      <c r="G47" s="292">
        <f>'ÍNDICE ALUNO'!$R$274</f>
        <v>3.0027624309392267</v>
      </c>
      <c r="H47" s="294"/>
      <c r="I47" s="276">
        <f>'ÍNDICE EE'!$R$244</f>
        <v>3.2260536398467434</v>
      </c>
      <c r="J47" s="226"/>
      <c r="K47" s="276">
        <f>'ÍNDICE DOCENTES'!$R$162</f>
        <v>2.9729729729729728</v>
      </c>
      <c r="L47" s="226"/>
      <c r="M47" s="292">
        <f>'ÍNDICE OPERACIONAIS'!$R$151</f>
        <v>3.0666666666666669</v>
      </c>
      <c r="N47" s="342" t="s">
        <v>486</v>
      </c>
      <c r="O47" s="343"/>
      <c r="P47" s="343"/>
    </row>
    <row r="48" spans="2:17" s="5" customFormat="1" ht="5.25" customHeight="1">
      <c r="G48" s="4"/>
      <c r="H48" s="226"/>
      <c r="I48" s="4"/>
      <c r="J48" s="226"/>
      <c r="K48" s="4"/>
      <c r="L48" s="226"/>
      <c r="M48" s="4"/>
      <c r="N48" s="163"/>
      <c r="O48" s="163"/>
      <c r="P48" s="163"/>
    </row>
    <row r="49" spans="2:23" s="5" customFormat="1" ht="15" customHeight="1">
      <c r="B49" s="344" t="s">
        <v>475</v>
      </c>
      <c r="C49" s="345"/>
      <c r="D49" s="345"/>
      <c r="E49" s="345"/>
      <c r="F49" s="345"/>
      <c r="G49" s="240"/>
      <c r="H49" s="40"/>
      <c r="I49" s="40"/>
      <c r="J49" s="226"/>
      <c r="K49" s="276">
        <f>'ÍNDICE DOCENTES'!$I$214</f>
        <v>2.4189189189189193</v>
      </c>
      <c r="L49" s="226">
        <f>'ÍNDICE DOCENTES'!$I$214</f>
        <v>2.4189189189189193</v>
      </c>
      <c r="M49" s="276">
        <f>'ÍNDICE OPERACIONAIS'!$I$203</f>
        <v>2.8857142857142857</v>
      </c>
      <c r="N49" s="163"/>
      <c r="O49" s="163"/>
      <c r="P49" s="163"/>
    </row>
    <row r="50" spans="2:23" s="5" customFormat="1" ht="6.75" customHeight="1">
      <c r="B50" s="40"/>
      <c r="C50" s="40"/>
      <c r="D50" s="40"/>
      <c r="E50" s="40"/>
      <c r="F50" s="40"/>
      <c r="G50" s="277"/>
      <c r="H50" s="226"/>
      <c r="I50" s="4"/>
      <c r="J50" s="226"/>
      <c r="K50" s="4"/>
      <c r="L50" s="226"/>
      <c r="M50" s="4"/>
      <c r="N50" s="163"/>
      <c r="O50" s="163"/>
      <c r="P50" s="163"/>
    </row>
    <row r="51" spans="2:23">
      <c r="B51" s="358" t="s">
        <v>479</v>
      </c>
      <c r="C51" s="358"/>
      <c r="D51" s="358"/>
      <c r="E51" s="358"/>
      <c r="F51" s="358"/>
      <c r="G51" s="4"/>
      <c r="H51" s="4"/>
      <c r="I51" s="40"/>
      <c r="J51" s="226"/>
      <c r="K51" s="276">
        <f>'ÍNDICE DOCENTES'!$I$216</f>
        <v>2.3648648648648649</v>
      </c>
      <c r="L51" s="226">
        <f>'ÍNDICE DOCENTES'!$I$216</f>
        <v>2.3648648648648649</v>
      </c>
      <c r="M51" s="276">
        <f>'ÍNDICE OPERACIONAIS'!$I$205</f>
        <v>2.4500000000000002</v>
      </c>
      <c r="N51" s="163"/>
    </row>
    <row r="52" spans="2:23" s="24" customFormat="1" ht="9" customHeight="1">
      <c r="B52" s="204"/>
      <c r="C52" s="204"/>
      <c r="D52" s="204"/>
      <c r="E52" s="204"/>
      <c r="F52" s="204"/>
      <c r="G52" s="40"/>
      <c r="H52" s="40"/>
      <c r="I52" s="40"/>
      <c r="J52" s="226"/>
      <c r="K52" s="259"/>
      <c r="L52" s="226"/>
      <c r="M52" s="259"/>
      <c r="N52" s="40"/>
      <c r="O52" s="40"/>
      <c r="P52" s="40"/>
      <c r="S52" s="270"/>
      <c r="T52" s="269"/>
    </row>
    <row r="53" spans="2:23" ht="21">
      <c r="B53" s="203" t="s">
        <v>303</v>
      </c>
      <c r="C53" s="4"/>
      <c r="D53" s="4"/>
      <c r="E53" s="4"/>
      <c r="F53" s="4"/>
      <c r="G53" s="4"/>
      <c r="H53" s="40"/>
      <c r="I53" s="4"/>
      <c r="J53" s="226"/>
      <c r="K53" s="4"/>
      <c r="L53" s="226"/>
      <c r="M53" s="4"/>
      <c r="N53" s="4"/>
      <c r="O53" s="4"/>
      <c r="P53" s="4"/>
      <c r="R53" s="5"/>
      <c r="S53" s="261"/>
    </row>
    <row r="54" spans="2:23">
      <c r="B54" s="4"/>
      <c r="C54" s="4"/>
      <c r="D54" s="4"/>
      <c r="E54" s="4"/>
      <c r="F54" s="4"/>
      <c r="G54" s="239" t="s">
        <v>471</v>
      </c>
      <c r="I54" s="239" t="s">
        <v>472</v>
      </c>
      <c r="J54" s="226"/>
      <c r="K54" s="239"/>
      <c r="L54" s="226"/>
      <c r="M54" s="239"/>
      <c r="N54" s="163"/>
      <c r="O54" s="163"/>
      <c r="P54" s="4"/>
      <c r="U54" s="262"/>
      <c r="V54" s="263"/>
      <c r="W54" s="264"/>
    </row>
    <row r="55" spans="2:23" s="5" customFormat="1" ht="6" customHeight="1">
      <c r="B55" s="4"/>
      <c r="C55" s="4"/>
      <c r="D55" s="4"/>
      <c r="E55" s="4"/>
      <c r="F55" s="4"/>
      <c r="G55" s="239"/>
      <c r="H55" s="24"/>
      <c r="I55" s="239"/>
      <c r="J55" s="226"/>
      <c r="K55" s="163"/>
      <c r="L55" s="235"/>
      <c r="M55" s="163"/>
      <c r="N55" s="163"/>
      <c r="O55" s="163"/>
      <c r="P55" s="4"/>
    </row>
    <row r="56" spans="2:23">
      <c r="B56" s="344" t="s">
        <v>535</v>
      </c>
      <c r="C56" s="345"/>
      <c r="D56" s="345"/>
      <c r="E56" s="345"/>
      <c r="F56" s="345"/>
      <c r="G56" s="276">
        <f>'ÍNDICE ALUNO'!$I$384</f>
        <v>1.0457335788827502</v>
      </c>
      <c r="H56" s="257"/>
      <c r="I56" s="255">
        <f>'ÍNDICE EE'!$I$338</f>
        <v>0.64544650751547306</v>
      </c>
      <c r="J56" s="235"/>
      <c r="K56" s="163"/>
      <c r="L56" s="235"/>
      <c r="M56" s="163"/>
      <c r="N56" s="163"/>
      <c r="O56" s="163"/>
      <c r="P56" s="163"/>
      <c r="U56" s="262"/>
      <c r="V56" s="263"/>
      <c r="W56" s="264"/>
    </row>
    <row r="57" spans="2:23" ht="5.25" customHeight="1">
      <c r="B57" s="4"/>
      <c r="C57" s="4"/>
      <c r="D57" s="4"/>
      <c r="E57" s="4"/>
      <c r="F57" s="4"/>
      <c r="G57" s="163"/>
      <c r="H57" s="241"/>
      <c r="I57" s="163"/>
      <c r="J57" s="235"/>
      <c r="K57" s="163"/>
      <c r="L57" s="235"/>
      <c r="M57" s="163"/>
      <c r="N57" s="163"/>
      <c r="O57" s="163"/>
      <c r="P57" s="163"/>
    </row>
    <row r="58" spans="2:23" s="5" customFormat="1" ht="16.5" customHeight="1">
      <c r="B58" s="357" t="s">
        <v>489</v>
      </c>
      <c r="C58" s="357"/>
      <c r="D58" s="357"/>
      <c r="E58" s="357"/>
      <c r="F58" s="357"/>
      <c r="G58" s="165" t="s">
        <v>259</v>
      </c>
      <c r="H58" s="277"/>
      <c r="I58" s="165" t="s">
        <v>259</v>
      </c>
      <c r="J58" s="235"/>
      <c r="K58" s="163"/>
      <c r="L58" s="235"/>
      <c r="M58" s="163"/>
      <c r="N58" s="163"/>
      <c r="O58" s="163"/>
      <c r="P58" s="163"/>
    </row>
    <row r="59" spans="2:23" s="5" customFormat="1" ht="15" customHeight="1">
      <c r="B59" s="348" t="s">
        <v>487</v>
      </c>
      <c r="C59" s="349"/>
      <c r="D59" s="349"/>
      <c r="E59" s="349"/>
      <c r="F59" s="349"/>
      <c r="G59" s="290">
        <f>'ÍNDICE ALUNO'!$T$296</f>
        <v>9.668508287292818E-2</v>
      </c>
      <c r="H59" s="241"/>
      <c r="I59" s="290">
        <f>'ÍNDICE EE'!$T$274</f>
        <v>1.9157088122605363E-2</v>
      </c>
      <c r="J59" s="235"/>
      <c r="K59" s="303" t="s">
        <v>486</v>
      </c>
      <c r="L59" s="235"/>
      <c r="M59" s="163"/>
      <c r="O59" s="303"/>
      <c r="P59" s="303"/>
    </row>
    <row r="60" spans="2:23" s="5" customFormat="1" ht="4.5" customHeight="1">
      <c r="B60" s="4"/>
      <c r="C60" s="4"/>
      <c r="D60" s="4"/>
      <c r="E60" s="4"/>
      <c r="F60" s="4"/>
      <c r="G60" s="163"/>
      <c r="H60" s="241"/>
      <c r="I60" s="163"/>
      <c r="J60" s="235"/>
      <c r="K60" s="163"/>
      <c r="L60" s="235"/>
      <c r="M60" s="163"/>
      <c r="N60" s="303"/>
      <c r="O60" s="303"/>
      <c r="P60" s="303"/>
    </row>
    <row r="61" spans="2:23" s="5" customFormat="1" ht="15" customHeight="1">
      <c r="B61" s="348" t="s">
        <v>490</v>
      </c>
      <c r="C61" s="349"/>
      <c r="D61" s="349"/>
      <c r="E61" s="349"/>
      <c r="F61" s="349"/>
      <c r="G61" s="281">
        <f>'ÍNDICE ALUNO'!$T$321</f>
        <v>0.23204419889502761</v>
      </c>
      <c r="H61" s="257"/>
      <c r="I61" s="290">
        <f>'ÍNDICE EE'!$T$299</f>
        <v>7.662835249042145E-2</v>
      </c>
      <c r="J61" s="235"/>
      <c r="K61" s="303" t="s">
        <v>486</v>
      </c>
      <c r="L61" s="235"/>
      <c r="M61" s="163"/>
      <c r="N61" s="303"/>
      <c r="O61" s="303"/>
      <c r="P61" s="303"/>
    </row>
    <row r="62" spans="2:23" s="5" customFormat="1" ht="6.75" customHeight="1">
      <c r="B62" s="4"/>
      <c r="C62" s="4"/>
      <c r="D62" s="4"/>
      <c r="E62" s="4"/>
      <c r="F62" s="4"/>
      <c r="G62" s="163"/>
      <c r="H62" s="241"/>
      <c r="I62" s="163"/>
      <c r="J62" s="235"/>
      <c r="K62" s="163"/>
      <c r="L62" s="235"/>
      <c r="M62" s="163"/>
      <c r="N62" s="303"/>
      <c r="O62" s="303"/>
      <c r="P62" s="303"/>
    </row>
    <row r="63" spans="2:23" s="5" customFormat="1" ht="15" customHeight="1">
      <c r="B63" s="348" t="s">
        <v>491</v>
      </c>
      <c r="C63" s="349"/>
      <c r="D63" s="349"/>
      <c r="E63" s="349"/>
      <c r="F63" s="349"/>
      <c r="G63" s="281">
        <f>'ÍNDICE ALUNO'!$T$326</f>
        <v>0.12430939226519337</v>
      </c>
      <c r="H63" s="257"/>
      <c r="I63" s="163"/>
      <c r="J63" s="235"/>
      <c r="K63" s="303" t="s">
        <v>486</v>
      </c>
      <c r="L63" s="235"/>
      <c r="M63" s="163"/>
      <c r="N63" s="303"/>
      <c r="O63" s="303"/>
      <c r="P63" s="303"/>
    </row>
    <row r="64" spans="2:23" s="5" customFormat="1" ht="5.25" customHeight="1">
      <c r="B64" s="4"/>
      <c r="C64" s="4"/>
      <c r="D64" s="4"/>
      <c r="E64" s="4"/>
      <c r="F64" s="4"/>
      <c r="G64" s="163"/>
      <c r="H64" s="241"/>
      <c r="I64" s="163"/>
      <c r="J64" s="235"/>
      <c r="K64" s="163"/>
      <c r="L64" s="235"/>
      <c r="M64" s="163"/>
      <c r="N64" s="303"/>
      <c r="O64" s="303"/>
      <c r="P64" s="303"/>
    </row>
    <row r="65" spans="2:22" s="5" customFormat="1" ht="15" customHeight="1">
      <c r="B65" s="348" t="s">
        <v>510</v>
      </c>
      <c r="C65" s="349"/>
      <c r="D65" s="349"/>
      <c r="E65" s="349"/>
      <c r="F65" s="349"/>
      <c r="G65" s="281">
        <f>'ÍNDICE ALUNO'!$T$336</f>
        <v>7.7348066298342538E-2</v>
      </c>
      <c r="H65" s="257"/>
      <c r="I65" s="290">
        <f>'ÍNDICE EE'!$T$309</f>
        <v>9.9616858237547901E-2</v>
      </c>
      <c r="J65" s="235"/>
      <c r="K65" s="303" t="s">
        <v>486</v>
      </c>
      <c r="L65" s="235"/>
      <c r="M65" s="163"/>
      <c r="N65" s="303"/>
      <c r="O65" s="303"/>
      <c r="P65" s="303"/>
    </row>
    <row r="66" spans="2:22" s="5" customFormat="1" ht="15" customHeight="1">
      <c r="B66" s="4"/>
      <c r="C66" s="4"/>
      <c r="D66" s="4"/>
      <c r="E66" s="4"/>
      <c r="F66" s="4"/>
      <c r="G66" s="163"/>
      <c r="H66" s="241"/>
      <c r="I66" s="163"/>
      <c r="J66" s="235"/>
      <c r="K66" s="163"/>
      <c r="L66" s="235"/>
      <c r="M66" s="163"/>
      <c r="N66" s="163"/>
      <c r="O66" s="163"/>
      <c r="P66" s="163"/>
    </row>
    <row r="67" spans="2:22">
      <c r="B67" s="344" t="s">
        <v>536</v>
      </c>
      <c r="C67" s="345"/>
      <c r="D67" s="345"/>
      <c r="E67" s="345"/>
      <c r="F67" s="345"/>
      <c r="G67" s="255">
        <f>'ÍNDICE ALUNO'!$I$474</f>
        <v>0.66337805840568265</v>
      </c>
      <c r="H67" s="241"/>
      <c r="I67" s="255">
        <f>'ÍNDICE EE'!$I$434</f>
        <v>0.3776683087027915</v>
      </c>
      <c r="J67" s="235"/>
      <c r="K67" s="163"/>
      <c r="L67" s="235"/>
      <c r="M67" s="163"/>
      <c r="N67" s="163"/>
      <c r="O67" s="163"/>
      <c r="P67" s="163"/>
      <c r="T67" s="63"/>
      <c r="U67" s="262"/>
      <c r="V67" s="263"/>
    </row>
    <row r="68" spans="2:22" ht="5.25" customHeight="1">
      <c r="B68" s="4"/>
      <c r="C68" s="4"/>
      <c r="D68" s="4"/>
      <c r="E68" s="4"/>
      <c r="F68" s="4"/>
      <c r="G68" s="163"/>
      <c r="H68" s="241"/>
      <c r="I68" s="163"/>
      <c r="J68" s="235"/>
      <c r="K68" s="163"/>
      <c r="L68" s="235"/>
      <c r="M68" s="163"/>
      <c r="N68" s="163"/>
      <c r="O68" s="163"/>
      <c r="P68" s="163"/>
    </row>
    <row r="69" spans="2:22" s="5" customFormat="1" ht="18.75" customHeight="1">
      <c r="B69" s="350" t="s">
        <v>537</v>
      </c>
      <c r="C69" s="351"/>
      <c r="D69" s="351"/>
      <c r="E69" s="351"/>
      <c r="F69" s="352"/>
      <c r="G69" s="276">
        <f>'ÍNDICE ALUNO'!$I$476</f>
        <v>0.58129439621152323</v>
      </c>
      <c r="H69" s="241"/>
      <c r="I69" s="276">
        <f>'ÍNDICE EE'!$I$436</f>
        <v>0.32402846195949647</v>
      </c>
      <c r="J69" s="235"/>
      <c r="K69" s="163"/>
      <c r="L69" s="235"/>
      <c r="M69" s="163"/>
      <c r="N69" s="163"/>
      <c r="O69" s="163"/>
      <c r="P69" s="163"/>
    </row>
    <row r="70" spans="2:22" s="5" customFormat="1" ht="6" customHeight="1">
      <c r="B70" s="4"/>
      <c r="C70" s="4"/>
      <c r="D70" s="4"/>
      <c r="E70" s="4"/>
      <c r="F70" s="4"/>
      <c r="G70" s="163"/>
      <c r="H70" s="241"/>
      <c r="I70" s="163"/>
      <c r="J70" s="235"/>
      <c r="K70" s="163"/>
      <c r="L70" s="235"/>
      <c r="M70" s="163"/>
      <c r="N70" s="163"/>
    </row>
    <row r="71" spans="2:22" s="5" customFormat="1" ht="15" customHeight="1">
      <c r="B71" s="344" t="s">
        <v>119</v>
      </c>
      <c r="C71" s="345"/>
      <c r="D71" s="345"/>
      <c r="E71" s="345"/>
      <c r="F71" s="345"/>
      <c r="G71" s="276">
        <f>'ÍNDICE ALUNO'!$I$541</f>
        <v>0.36648250460405157</v>
      </c>
      <c r="H71" s="241"/>
      <c r="I71" s="163"/>
      <c r="J71" s="235"/>
      <c r="K71" s="163"/>
      <c r="L71" s="235"/>
      <c r="M71" s="163"/>
      <c r="N71" s="163"/>
    </row>
    <row r="72" spans="2:22" s="5" customFormat="1" ht="5.25" customHeight="1">
      <c r="B72" s="4"/>
      <c r="C72" s="4"/>
      <c r="D72" s="4"/>
      <c r="E72" s="4"/>
      <c r="F72" s="4"/>
      <c r="G72" s="163"/>
      <c r="H72" s="241"/>
      <c r="I72" s="163"/>
      <c r="J72" s="235"/>
      <c r="K72" s="163"/>
      <c r="L72" s="235"/>
      <c r="M72" s="163"/>
      <c r="N72" s="163"/>
    </row>
    <row r="73" spans="2:22">
      <c r="B73" s="346" t="s">
        <v>497</v>
      </c>
      <c r="C73" s="347"/>
      <c r="D73" s="347"/>
      <c r="E73" s="347"/>
      <c r="F73" s="366"/>
      <c r="G73" s="255">
        <f>'ÍNDICE ALUNO'!$I$543</f>
        <v>0.35635359116022097</v>
      </c>
      <c r="H73" s="257"/>
      <c r="I73" s="255">
        <f>'ÍNDICE EE'!$I$503</f>
        <v>0.65006385696040869</v>
      </c>
      <c r="J73" s="235"/>
      <c r="K73" s="303"/>
      <c r="L73" s="235"/>
      <c r="M73" s="163"/>
      <c r="N73" s="163"/>
      <c r="O73" s="5"/>
      <c r="P73" s="5"/>
      <c r="Q73" s="5"/>
    </row>
    <row r="74" spans="2:22" s="5" customFormat="1" ht="6" customHeight="1">
      <c r="B74" s="288"/>
      <c r="C74" s="288"/>
      <c r="D74" s="288"/>
      <c r="E74" s="288"/>
      <c r="F74" s="288"/>
      <c r="L74" s="235"/>
      <c r="M74" s="163"/>
      <c r="N74" s="163"/>
    </row>
    <row r="75" spans="2:22" s="5" customFormat="1" ht="15" customHeight="1">
      <c r="B75" s="346" t="s">
        <v>499</v>
      </c>
      <c r="C75" s="347"/>
      <c r="D75" s="347"/>
      <c r="E75" s="347"/>
      <c r="F75" s="347"/>
      <c r="G75" s="276">
        <f>'ÍNDICE ALUNO'!$I$545</f>
        <v>0.3204419889502762</v>
      </c>
      <c r="I75" s="276">
        <f>'ÍNDICE EE'!$I$505</f>
        <v>0.18390804597701149</v>
      </c>
      <c r="L75" s="235"/>
      <c r="M75" s="163"/>
      <c r="N75" s="163"/>
    </row>
    <row r="76" spans="2:22" s="5" customFormat="1" ht="6" customHeight="1">
      <c r="B76" s="288"/>
      <c r="C76" s="288"/>
      <c r="D76" s="288"/>
      <c r="E76" s="288"/>
      <c r="F76" s="288"/>
      <c r="L76" s="235"/>
      <c r="M76" s="163"/>
      <c r="N76" s="163"/>
    </row>
    <row r="77" spans="2:22" s="5" customFormat="1" ht="15" customHeight="1">
      <c r="B77" s="346" t="s">
        <v>503</v>
      </c>
      <c r="C77" s="347"/>
      <c r="D77" s="347"/>
      <c r="E77" s="347"/>
      <c r="F77" s="347"/>
      <c r="G77" s="276">
        <f>'ÍNDICE ALUNO'!$I$547</f>
        <v>0.462707182320442</v>
      </c>
      <c r="I77" s="276">
        <f>'ÍNDICE EE'!$I$507</f>
        <v>0.14687100893997446</v>
      </c>
      <c r="L77" s="235"/>
      <c r="M77" s="163"/>
      <c r="N77" s="163"/>
    </row>
    <row r="78" spans="2:22" s="5" customFormat="1" ht="15" customHeight="1">
      <c r="L78" s="235"/>
      <c r="M78" s="163"/>
      <c r="N78" s="163"/>
    </row>
    <row r="79" spans="2:22" ht="21">
      <c r="B79" s="203" t="s">
        <v>302</v>
      </c>
      <c r="C79" s="5"/>
      <c r="D79" s="5"/>
      <c r="E79" s="5"/>
      <c r="F79" s="5"/>
      <c r="G79" s="239" t="s">
        <v>471</v>
      </c>
      <c r="I79" s="239" t="s">
        <v>472</v>
      </c>
      <c r="K79" s="5"/>
      <c r="M79" s="5"/>
      <c r="N79" s="5"/>
      <c r="O79" s="5"/>
      <c r="P79" s="5"/>
      <c r="Q79" s="5"/>
    </row>
    <row r="80" spans="2:22" ht="15" customHeight="1">
      <c r="B80" s="355" t="s">
        <v>506</v>
      </c>
      <c r="C80" s="355"/>
      <c r="D80" s="355"/>
      <c r="E80" s="356"/>
      <c r="F80" s="138" t="s">
        <v>106</v>
      </c>
      <c r="G80" s="123">
        <f>'ÍNDICE ALUNO'!J277</f>
        <v>8.8397790055248615E-2</v>
      </c>
      <c r="I80" s="123">
        <f>'ÍNDICE EE'!J247</f>
        <v>2.2988505747126436E-2</v>
      </c>
      <c r="K80" s="5"/>
      <c r="M80" s="5"/>
      <c r="N80" s="5"/>
      <c r="O80" s="5"/>
      <c r="P80" s="5"/>
      <c r="Q80" s="5"/>
    </row>
    <row r="81" spans="2:16">
      <c r="B81" s="355"/>
      <c r="C81" s="355"/>
      <c r="D81" s="355"/>
      <c r="E81" s="356"/>
      <c r="F81" s="139" t="s">
        <v>105</v>
      </c>
      <c r="G81" s="149">
        <f>'ÍNDICE ALUNO'!J278</f>
        <v>0.3397790055248619</v>
      </c>
      <c r="I81" s="123">
        <f>'ÍNDICE EE'!J248</f>
        <v>0.14559386973180077</v>
      </c>
      <c r="K81" s="5"/>
      <c r="M81" s="5"/>
      <c r="N81" s="5"/>
      <c r="O81" s="5"/>
      <c r="P81" s="5"/>
    </row>
    <row r="82" spans="2:16">
      <c r="B82" s="15"/>
      <c r="C82" s="11"/>
      <c r="D82" s="21"/>
      <c r="E82" s="21"/>
      <c r="F82" s="140" t="s">
        <v>107</v>
      </c>
      <c r="G82" s="149">
        <f>'ÍNDICE ALUNO'!J279</f>
        <v>0.57182320441988954</v>
      </c>
      <c r="I82" s="123">
        <f>'ÍNDICE EE'!J249</f>
        <v>0.83141762452107282</v>
      </c>
      <c r="K82" s="5"/>
      <c r="M82" s="5"/>
      <c r="N82" s="5"/>
      <c r="O82" s="5"/>
      <c r="P82" s="5"/>
    </row>
    <row r="83" spans="2:16" ht="6.75" customHeight="1">
      <c r="B83" s="7"/>
      <c r="C83" s="46"/>
      <c r="D83" s="46"/>
      <c r="E83" s="46"/>
      <c r="F83" s="46"/>
      <c r="G83" s="194"/>
      <c r="I83" s="5"/>
      <c r="K83" s="5"/>
      <c r="M83" s="5"/>
      <c r="N83" s="5"/>
      <c r="O83" s="5"/>
      <c r="P83" s="5"/>
    </row>
    <row r="84" spans="2:16" ht="15" customHeight="1">
      <c r="B84" s="355" t="s">
        <v>507</v>
      </c>
      <c r="C84" s="355"/>
      <c r="D84" s="355"/>
      <c r="E84" s="355"/>
      <c r="F84" s="138" t="s">
        <v>106</v>
      </c>
      <c r="G84" s="123">
        <f>'ÍNDICE ALUNO'!J285</f>
        <v>0.14088397790055249</v>
      </c>
      <c r="I84" s="123">
        <f>'ÍNDICE EE'!J251</f>
        <v>7.662835249042145E-2</v>
      </c>
      <c r="K84" s="5"/>
      <c r="M84" s="5"/>
      <c r="N84" s="5"/>
      <c r="O84" s="5"/>
      <c r="P84" s="5"/>
    </row>
    <row r="85" spans="2:16">
      <c r="B85" s="355"/>
      <c r="C85" s="355"/>
      <c r="D85" s="355"/>
      <c r="E85" s="355"/>
      <c r="F85" s="139" t="s">
        <v>105</v>
      </c>
      <c r="G85" s="149">
        <f>'ÍNDICE ALUNO'!J286</f>
        <v>0.38950276243093923</v>
      </c>
      <c r="I85" s="123">
        <f>'ÍNDICE EE'!J252</f>
        <v>0.34099616858237547</v>
      </c>
      <c r="K85" s="5"/>
      <c r="M85" s="5"/>
      <c r="N85" s="5"/>
      <c r="O85" s="5"/>
      <c r="P85" s="5"/>
    </row>
    <row r="86" spans="2:16">
      <c r="B86" s="15"/>
      <c r="C86" s="11"/>
      <c r="D86" s="21"/>
      <c r="E86" s="21"/>
      <c r="F86" s="140" t="s">
        <v>107</v>
      </c>
      <c r="G86" s="149">
        <f>'ÍNDICE ALUNO'!J287</f>
        <v>0.46961325966850831</v>
      </c>
      <c r="I86" s="123">
        <f>'ÍNDICE EE'!J253</f>
        <v>0.58237547892720309</v>
      </c>
      <c r="K86" s="5"/>
      <c r="M86" s="5"/>
      <c r="N86" s="5"/>
      <c r="O86" s="5"/>
      <c r="P86" s="5"/>
    </row>
    <row r="87" spans="2:16">
      <c r="B87" s="89"/>
      <c r="C87" s="90"/>
      <c r="D87" s="91"/>
      <c r="E87" s="91"/>
      <c r="F87" s="23"/>
      <c r="G87" s="14"/>
      <c r="I87" s="5"/>
      <c r="K87" s="5"/>
      <c r="M87" s="5"/>
      <c r="N87" s="5"/>
      <c r="O87" s="5"/>
      <c r="P87" s="5"/>
    </row>
    <row r="88" spans="2:16">
      <c r="B88" s="361" t="s">
        <v>477</v>
      </c>
      <c r="C88" s="361"/>
      <c r="D88" s="361"/>
      <c r="E88" s="361"/>
      <c r="F88" s="361"/>
      <c r="G88" s="361"/>
      <c r="H88" s="361"/>
      <c r="I88" s="361"/>
      <c r="J88" s="361"/>
      <c r="K88" s="361"/>
      <c r="L88" s="361"/>
      <c r="M88" s="361"/>
    </row>
    <row r="89" spans="2:16">
      <c r="B89" s="361"/>
      <c r="C89" s="361"/>
      <c r="D89" s="361"/>
      <c r="E89" s="361"/>
      <c r="F89" s="361"/>
      <c r="G89" s="361"/>
      <c r="H89" s="361"/>
      <c r="I89" s="361"/>
      <c r="J89" s="361"/>
      <c r="K89" s="361"/>
      <c r="L89" s="361"/>
      <c r="M89" s="361"/>
    </row>
    <row r="90" spans="2:16">
      <c r="B90" s="5"/>
      <c r="C90" s="5"/>
      <c r="D90" s="5"/>
      <c r="E90" s="5"/>
      <c r="F90" s="5"/>
      <c r="G90" s="5"/>
      <c r="I90" s="5"/>
      <c r="K90" s="5"/>
      <c r="M90" s="5"/>
    </row>
    <row r="91" spans="2:16">
      <c r="B91" s="5"/>
      <c r="C91" s="5"/>
      <c r="D91" s="5"/>
      <c r="E91" s="5"/>
      <c r="F91" s="5"/>
      <c r="G91" s="5"/>
      <c r="I91" s="5"/>
      <c r="K91" s="5"/>
      <c r="M91" s="5"/>
    </row>
  </sheetData>
  <mergeCells count="52">
    <mergeCell ref="B2:O2"/>
    <mergeCell ref="E4:F4"/>
    <mergeCell ref="B88:M89"/>
    <mergeCell ref="B49:F49"/>
    <mergeCell ref="B7:F7"/>
    <mergeCell ref="B32:F32"/>
    <mergeCell ref="B41:F41"/>
    <mergeCell ref="B13:F13"/>
    <mergeCell ref="B38:F38"/>
    <mergeCell ref="B56:F56"/>
    <mergeCell ref="B67:F67"/>
    <mergeCell ref="B73:F73"/>
    <mergeCell ref="B45:F45"/>
    <mergeCell ref="B47:F47"/>
    <mergeCell ref="B15:F15"/>
    <mergeCell ref="B9:F9"/>
    <mergeCell ref="B80:E81"/>
    <mergeCell ref="B84:E85"/>
    <mergeCell ref="N13:P13"/>
    <mergeCell ref="N43:P43"/>
    <mergeCell ref="N38:P38"/>
    <mergeCell ref="N47:P47"/>
    <mergeCell ref="N45:P45"/>
    <mergeCell ref="B34:F34"/>
    <mergeCell ref="B36:F36"/>
    <mergeCell ref="B43:F43"/>
    <mergeCell ref="B59:F59"/>
    <mergeCell ref="B58:F58"/>
    <mergeCell ref="B61:F61"/>
    <mergeCell ref="B63:F63"/>
    <mergeCell ref="B51:F51"/>
    <mergeCell ref="B75:F75"/>
    <mergeCell ref="B77:F77"/>
    <mergeCell ref="B65:F65"/>
    <mergeCell ref="B69:F69"/>
    <mergeCell ref="B5:F5"/>
    <mergeCell ref="B31:F31"/>
    <mergeCell ref="B40:F40"/>
    <mergeCell ref="B17:F17"/>
    <mergeCell ref="B25:F25"/>
    <mergeCell ref="B27:F27"/>
    <mergeCell ref="B29:F29"/>
    <mergeCell ref="B19:F19"/>
    <mergeCell ref="B21:F21"/>
    <mergeCell ref="B23:F23"/>
    <mergeCell ref="N9:P9"/>
    <mergeCell ref="N17:P17"/>
    <mergeCell ref="N19:P19"/>
    <mergeCell ref="B71:F71"/>
    <mergeCell ref="N15:P15"/>
    <mergeCell ref="B11:F11"/>
    <mergeCell ref="N11:P11"/>
  </mergeCells>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sheetPr>
    <tabColor theme="9" tint="-0.249977111117893"/>
  </sheetPr>
  <dimension ref="A1:AM637"/>
  <sheetViews>
    <sheetView topLeftCell="A520" zoomScale="112" zoomScaleNormal="112" workbookViewId="0">
      <selection activeCell="D529" sqref="D529:J529"/>
    </sheetView>
  </sheetViews>
  <sheetFormatPr defaultRowHeight="15"/>
  <cols>
    <col min="1" max="1" width="0.85546875" style="5" customWidth="1"/>
    <col min="2" max="2" width="3.5703125" style="5" customWidth="1"/>
    <col min="3" max="3" width="6.28515625" style="5" customWidth="1"/>
    <col min="4" max="7" width="7.7109375" style="5" customWidth="1"/>
    <col min="8" max="8" width="6.7109375" style="5" customWidth="1"/>
    <col min="9" max="9" width="7.7109375" style="5" customWidth="1"/>
    <col min="10" max="10" width="6.42578125" style="5" customWidth="1"/>
    <col min="11" max="11" width="7.5703125" style="5" customWidth="1"/>
    <col min="12" max="12" width="5.7109375" style="5" customWidth="1"/>
    <col min="13" max="13" width="5.42578125" style="5" customWidth="1"/>
    <col min="14" max="14" width="7.85546875" style="5" customWidth="1"/>
    <col min="15" max="15" width="2.28515625" style="5" customWidth="1"/>
    <col min="16" max="16" width="10" style="5" bestFit="1" customWidth="1"/>
    <col min="17" max="17" width="2.42578125" style="5" customWidth="1"/>
    <col min="18" max="18" width="8.28515625" style="5" customWidth="1"/>
    <col min="19" max="19" width="7.85546875" style="52" customWidth="1"/>
    <col min="20" max="20" width="8.140625" style="5" customWidth="1"/>
    <col min="21" max="16384" width="9.140625" style="5"/>
  </cols>
  <sheetData>
    <row r="1" spans="1:20" ht="7.5" customHeight="1"/>
    <row r="2" spans="1:20" ht="31.5" customHeight="1">
      <c r="B2" s="393" t="s">
        <v>263</v>
      </c>
      <c r="C2" s="393"/>
      <c r="D2" s="393"/>
      <c r="E2" s="393"/>
      <c r="F2" s="393"/>
      <c r="G2" s="393"/>
      <c r="H2" s="393"/>
      <c r="I2" s="393"/>
      <c r="J2" s="393"/>
      <c r="K2" s="393"/>
      <c r="L2" s="393"/>
      <c r="M2" s="393"/>
      <c r="N2" s="393"/>
      <c r="O2" s="393"/>
      <c r="P2" s="393"/>
      <c r="Q2" s="393"/>
      <c r="R2" s="393"/>
      <c r="S2" s="5"/>
    </row>
    <row r="3" spans="1:20" ht="14.25" customHeight="1">
      <c r="B3" s="25"/>
      <c r="E3" s="380" t="s">
        <v>101</v>
      </c>
      <c r="F3" s="380"/>
      <c r="G3" s="380"/>
      <c r="H3" s="380"/>
      <c r="M3" s="27"/>
      <c r="N3" s="27"/>
    </row>
    <row r="4" spans="1:20" ht="6" customHeight="1"/>
    <row r="5" spans="1:20">
      <c r="B5" s="398" t="s">
        <v>5</v>
      </c>
      <c r="C5" s="398"/>
      <c r="D5" s="167" t="s">
        <v>539</v>
      </c>
      <c r="E5" s="80"/>
      <c r="F5" s="80"/>
      <c r="G5" s="80"/>
      <c r="H5" s="80"/>
      <c r="I5" s="80"/>
      <c r="J5" s="80"/>
      <c r="K5" s="80"/>
      <c r="L5" s="80"/>
      <c r="M5" s="80"/>
      <c r="N5" s="80"/>
      <c r="O5" s="80"/>
      <c r="P5" s="80"/>
      <c r="Q5" s="8"/>
      <c r="R5" s="37" t="s">
        <v>74</v>
      </c>
      <c r="S5" s="34"/>
      <c r="T5" s="65"/>
    </row>
    <row r="6" spans="1:20" ht="6" customHeight="1">
      <c r="B6" s="7"/>
      <c r="C6" s="7"/>
      <c r="D6" s="7"/>
      <c r="E6" s="7"/>
      <c r="F6" s="7"/>
      <c r="G6" s="7"/>
      <c r="H6" s="7"/>
      <c r="I6" s="23"/>
      <c r="J6" s="23"/>
      <c r="K6" s="23"/>
      <c r="L6" s="23"/>
      <c r="M6" s="23"/>
      <c r="N6" s="24"/>
      <c r="O6" s="24"/>
      <c r="P6" s="24"/>
    </row>
    <row r="7" spans="1:20" s="33" customFormat="1">
      <c r="A7" s="24"/>
      <c r="B7" s="39"/>
      <c r="C7" s="39"/>
      <c r="D7" s="107" t="s">
        <v>143</v>
      </c>
      <c r="F7" s="53"/>
      <c r="G7" s="53"/>
      <c r="H7" s="66"/>
      <c r="I7" s="39"/>
      <c r="J7" s="39"/>
      <c r="K7" s="39"/>
      <c r="L7" s="14"/>
      <c r="M7" s="3"/>
      <c r="N7" s="40"/>
      <c r="O7" s="24"/>
      <c r="P7" s="24"/>
      <c r="Q7" s="24"/>
      <c r="R7" s="24"/>
      <c r="S7" s="75"/>
      <c r="T7" s="24"/>
    </row>
    <row r="8" spans="1:20" ht="6" customHeight="1">
      <c r="B8" s="7"/>
      <c r="C8" s="7"/>
      <c r="D8" s="7"/>
      <c r="E8" s="7"/>
      <c r="F8" s="7"/>
      <c r="G8" s="7"/>
      <c r="H8" s="7"/>
      <c r="I8" s="7"/>
      <c r="J8" s="7"/>
      <c r="K8" s="7"/>
      <c r="L8" s="7"/>
      <c r="M8" s="7"/>
    </row>
    <row r="9" spans="1:20">
      <c r="C9" s="398" t="s">
        <v>121</v>
      </c>
      <c r="D9" s="398"/>
      <c r="E9" s="398"/>
      <c r="F9" s="399"/>
      <c r="G9" s="54">
        <v>362</v>
      </c>
      <c r="H9" s="24"/>
      <c r="I9" s="24"/>
      <c r="K9" s="41"/>
      <c r="L9" s="41"/>
      <c r="N9" s="85" t="s">
        <v>113</v>
      </c>
      <c r="P9" s="85" t="s">
        <v>113</v>
      </c>
      <c r="Q9" s="50"/>
      <c r="R9" s="85" t="s">
        <v>113</v>
      </c>
    </row>
    <row r="10" spans="1:20" ht="11.25" customHeight="1">
      <c r="B10" s="7"/>
      <c r="C10" s="7"/>
      <c r="D10" s="7"/>
      <c r="E10" s="1"/>
      <c r="F10" s="1"/>
      <c r="G10" s="14"/>
      <c r="H10" s="14"/>
      <c r="I10" s="14"/>
      <c r="J10" s="1"/>
      <c r="K10" s="1"/>
      <c r="L10" s="1"/>
      <c r="M10" s="1"/>
      <c r="P10" s="52"/>
    </row>
    <row r="11" spans="1:20">
      <c r="C11" s="61" t="s">
        <v>0</v>
      </c>
      <c r="D11" s="141">
        <v>12</v>
      </c>
      <c r="E11" s="120">
        <v>74</v>
      </c>
      <c r="F11" s="61" t="s">
        <v>1</v>
      </c>
      <c r="G11" s="144" t="s">
        <v>3</v>
      </c>
      <c r="H11" s="145" t="s">
        <v>4</v>
      </c>
      <c r="N11" s="116">
        <f>SUM(E11:E17)</f>
        <v>362</v>
      </c>
      <c r="O11" s="63"/>
      <c r="P11" s="116">
        <f>SUM(G12:H12)</f>
        <v>362</v>
      </c>
      <c r="Q11" s="63"/>
      <c r="R11" s="116">
        <f>SUM(I14:I16)</f>
        <v>362</v>
      </c>
      <c r="S11" s="63"/>
    </row>
    <row r="12" spans="1:20">
      <c r="B12" s="28"/>
      <c r="C12" s="28"/>
      <c r="D12" s="142">
        <v>13</v>
      </c>
      <c r="E12" s="116">
        <v>87</v>
      </c>
      <c r="F12" s="39"/>
      <c r="G12" s="121">
        <v>161</v>
      </c>
      <c r="H12" s="122">
        <v>201</v>
      </c>
      <c r="I12" s="70"/>
      <c r="J12" s="70"/>
    </row>
    <row r="13" spans="1:20">
      <c r="B13" s="28"/>
      <c r="C13" s="28"/>
      <c r="D13" s="142">
        <v>14</v>
      </c>
      <c r="E13" s="116">
        <v>92</v>
      </c>
      <c r="G13" s="39"/>
      <c r="I13" s="69"/>
      <c r="J13" s="69"/>
    </row>
    <row r="14" spans="1:20" ht="15.75" customHeight="1">
      <c r="B14" s="28"/>
      <c r="C14" s="28"/>
      <c r="D14" s="142">
        <v>15</v>
      </c>
      <c r="E14" s="116">
        <v>52</v>
      </c>
      <c r="F14" s="400" t="s">
        <v>122</v>
      </c>
      <c r="G14" s="400"/>
      <c r="H14" s="146" t="s">
        <v>123</v>
      </c>
      <c r="I14" s="120">
        <v>108</v>
      </c>
      <c r="K14" s="304"/>
      <c r="L14" s="304"/>
      <c r="M14" s="413"/>
      <c r="N14" s="413"/>
      <c r="O14" s="413"/>
      <c r="P14" s="413"/>
      <c r="Q14" s="413"/>
      <c r="R14" s="413"/>
      <c r="S14" s="413"/>
      <c r="T14" s="413"/>
    </row>
    <row r="15" spans="1:20">
      <c r="B15" s="28"/>
      <c r="C15" s="28"/>
      <c r="D15" s="142">
        <v>16</v>
      </c>
      <c r="E15" s="116">
        <v>30</v>
      </c>
      <c r="F15" s="400"/>
      <c r="G15" s="400"/>
      <c r="H15" s="147" t="s">
        <v>124</v>
      </c>
      <c r="I15" s="116">
        <v>127</v>
      </c>
      <c r="K15" s="69"/>
      <c r="L15" s="69"/>
      <c r="M15" s="413"/>
      <c r="N15" s="413"/>
      <c r="O15" s="413"/>
      <c r="P15" s="413"/>
      <c r="Q15" s="413"/>
      <c r="R15" s="413"/>
      <c r="S15" s="413"/>
      <c r="T15" s="413"/>
    </row>
    <row r="16" spans="1:20">
      <c r="B16" s="28"/>
      <c r="C16" s="28"/>
      <c r="D16" s="142">
        <v>17</v>
      </c>
      <c r="E16" s="116">
        <v>19</v>
      </c>
      <c r="G16" s="67"/>
      <c r="H16" s="148" t="s">
        <v>125</v>
      </c>
      <c r="I16" s="119">
        <v>127</v>
      </c>
      <c r="K16" s="69"/>
      <c r="L16" s="69"/>
      <c r="M16" s="68"/>
      <c r="N16" s="38"/>
    </row>
    <row r="17" spans="2:22">
      <c r="B17" s="28"/>
      <c r="C17" s="28"/>
      <c r="D17" s="143" t="s">
        <v>102</v>
      </c>
      <c r="E17" s="116">
        <v>8</v>
      </c>
      <c r="G17" s="67"/>
      <c r="H17" s="67"/>
      <c r="I17" s="330"/>
      <c r="K17" s="69"/>
      <c r="L17" s="69"/>
      <c r="M17" s="68"/>
      <c r="N17" s="38"/>
    </row>
    <row r="18" spans="2:22" ht="6" customHeight="1">
      <c r="B18" s="7"/>
      <c r="C18" s="7"/>
      <c r="D18" s="7"/>
      <c r="E18" s="29"/>
      <c r="F18" s="1"/>
      <c r="G18" s="14"/>
      <c r="H18" s="1"/>
      <c r="I18" s="29"/>
      <c r="J18" s="1"/>
      <c r="K18" s="1"/>
      <c r="L18" s="1"/>
      <c r="M18" s="1"/>
      <c r="N18" s="4"/>
    </row>
    <row r="19" spans="2:22" ht="18.75">
      <c r="B19" s="101" t="s">
        <v>109</v>
      </c>
      <c r="C19" s="101"/>
      <c r="D19" s="101"/>
      <c r="E19" s="101"/>
      <c r="F19" s="101"/>
      <c r="G19" s="101"/>
      <c r="H19" s="101"/>
      <c r="I19" s="101"/>
      <c r="J19" s="101"/>
      <c r="K19" s="101"/>
      <c r="L19" s="101"/>
      <c r="M19" s="101"/>
      <c r="N19" s="101"/>
      <c r="O19" s="101"/>
      <c r="P19" s="101"/>
      <c r="Q19" s="101"/>
      <c r="R19" s="101"/>
      <c r="S19" s="101"/>
      <c r="T19" s="7"/>
      <c r="U19" s="7"/>
      <c r="V19" s="7"/>
    </row>
    <row r="20" spans="2:22" ht="6" customHeight="1">
      <c r="E20" s="4"/>
      <c r="F20" s="4"/>
      <c r="G20" s="4"/>
      <c r="H20" s="4"/>
      <c r="I20" s="4"/>
      <c r="J20" s="4"/>
      <c r="K20" s="4"/>
      <c r="L20" s="4"/>
      <c r="M20" s="4"/>
      <c r="N20" s="4"/>
      <c r="S20" s="7"/>
      <c r="T20" s="7"/>
      <c r="U20" s="7"/>
      <c r="V20" s="7"/>
    </row>
    <row r="21" spans="2:22" s="7" customFormat="1" ht="15" customHeight="1">
      <c r="B21" s="321" t="s">
        <v>7</v>
      </c>
      <c r="C21" s="15" t="s">
        <v>126</v>
      </c>
      <c r="D21" s="19"/>
      <c r="E21" s="19"/>
      <c r="F21" s="19"/>
      <c r="G21" s="26"/>
      <c r="H21" s="26"/>
      <c r="J21" s="46"/>
      <c r="K21" s="46"/>
      <c r="L21" s="46"/>
      <c r="M21" s="46"/>
      <c r="P21" s="38"/>
      <c r="R21" s="87" t="s">
        <v>261</v>
      </c>
      <c r="S21" s="86"/>
    </row>
    <row r="22" spans="2:22" s="7" customFormat="1" ht="3.75" customHeight="1">
      <c r="C22" s="323"/>
      <c r="J22" s="46"/>
      <c r="K22" s="46"/>
      <c r="L22" s="46"/>
      <c r="M22" s="46"/>
      <c r="P22" s="49"/>
      <c r="R22" s="86"/>
      <c r="S22" s="86"/>
    </row>
    <row r="23" spans="2:22" s="7" customFormat="1" ht="15" customHeight="1">
      <c r="C23" s="323" t="s">
        <v>6</v>
      </c>
      <c r="D23" s="325">
        <v>0</v>
      </c>
      <c r="E23" s="328">
        <v>1</v>
      </c>
      <c r="F23" s="328">
        <v>2</v>
      </c>
      <c r="G23" s="328">
        <v>3</v>
      </c>
      <c r="H23" s="326">
        <v>4</v>
      </c>
      <c r="I23" s="46" t="s">
        <v>12</v>
      </c>
      <c r="J23" s="46"/>
      <c r="K23" s="46"/>
      <c r="L23" s="46"/>
      <c r="M23" s="46"/>
      <c r="N23" s="85" t="s">
        <v>113</v>
      </c>
      <c r="P23" s="85" t="s">
        <v>114</v>
      </c>
      <c r="R23" s="60" t="s">
        <v>171</v>
      </c>
      <c r="S23" s="86"/>
    </row>
    <row r="24" spans="2:22" s="7" customFormat="1" ht="15" customHeight="1">
      <c r="C24" s="323"/>
      <c r="D24" s="117">
        <v>13</v>
      </c>
      <c r="E24" s="118">
        <v>18</v>
      </c>
      <c r="F24" s="118">
        <v>79</v>
      </c>
      <c r="G24" s="118">
        <v>170</v>
      </c>
      <c r="H24" s="119">
        <v>82</v>
      </c>
      <c r="I24" s="46"/>
      <c r="J24" s="46"/>
      <c r="K24" s="46"/>
      <c r="L24" s="46"/>
      <c r="M24" s="46"/>
      <c r="N24" s="116">
        <f>SUM(D24:H24)</f>
        <v>362</v>
      </c>
      <c r="P24" s="170">
        <f>($D$23*D24+$E$23*E24+$F$23*F24+$G$23*G24+$H$23*H24)/$G$9</f>
        <v>2.8011049723756907</v>
      </c>
      <c r="Q24" s="171"/>
      <c r="R24" s="172">
        <f>($D$23*D24+$E$23*E24+$F$23*F24+$G$23*G24+$H$23*H24)/$G$9</f>
        <v>2.8011049723756907</v>
      </c>
    </row>
    <row r="25" spans="2:22" s="7" customFormat="1" ht="10.5" customHeight="1">
      <c r="C25" s="193" t="s">
        <v>259</v>
      </c>
      <c r="D25" s="332">
        <f>D24/$G$9</f>
        <v>3.591160220994475E-2</v>
      </c>
      <c r="E25" s="334">
        <f>E24/$G$9</f>
        <v>4.9723756906077346E-2</v>
      </c>
      <c r="F25" s="334">
        <f>F24/$G$9</f>
        <v>0.21823204419889503</v>
      </c>
      <c r="G25" s="334">
        <f>G24/$G$9</f>
        <v>0.46961325966850831</v>
      </c>
      <c r="H25" s="334">
        <f>H24/$G$9</f>
        <v>0.22651933701657459</v>
      </c>
      <c r="I25" s="134"/>
      <c r="J25" s="46"/>
      <c r="K25" s="46"/>
      <c r="L25" s="46"/>
      <c r="M25" s="46"/>
      <c r="N25" s="60"/>
      <c r="P25" s="8"/>
      <c r="S25" s="49"/>
    </row>
    <row r="26" spans="2:22" s="7" customFormat="1">
      <c r="B26" s="321" t="s">
        <v>8</v>
      </c>
      <c r="C26" s="15" t="s">
        <v>127</v>
      </c>
      <c r="D26" s="19"/>
      <c r="E26" s="17"/>
      <c r="F26" s="17"/>
      <c r="G26" s="17"/>
      <c r="H26" s="17"/>
      <c r="I26" s="46"/>
      <c r="J26" s="46"/>
      <c r="K26" s="46"/>
      <c r="L26" s="46"/>
      <c r="M26" s="46"/>
      <c r="N26" s="60"/>
      <c r="P26" s="8"/>
      <c r="S26" s="49"/>
    </row>
    <row r="27" spans="2:22" s="7" customFormat="1" ht="3.75" customHeight="1">
      <c r="B27" s="9"/>
      <c r="C27" s="46"/>
      <c r="E27" s="46"/>
      <c r="F27" s="46"/>
      <c r="G27" s="46"/>
      <c r="H27" s="46"/>
      <c r="I27" s="46"/>
      <c r="J27" s="46"/>
      <c r="K27" s="46"/>
      <c r="L27" s="46"/>
      <c r="M27" s="46"/>
      <c r="N27" s="60"/>
      <c r="P27" s="8"/>
      <c r="S27" s="49"/>
    </row>
    <row r="28" spans="2:22" s="7" customFormat="1">
      <c r="B28" s="9"/>
      <c r="C28" s="323" t="s">
        <v>6</v>
      </c>
      <c r="D28" s="325">
        <v>0</v>
      </c>
      <c r="E28" s="328">
        <v>1</v>
      </c>
      <c r="F28" s="328">
        <v>2</v>
      </c>
      <c r="G28" s="328">
        <v>3</v>
      </c>
      <c r="H28" s="326">
        <v>4</v>
      </c>
      <c r="I28" s="46" t="s">
        <v>12</v>
      </c>
      <c r="J28" s="46"/>
      <c r="K28" s="46"/>
      <c r="L28" s="46"/>
      <c r="M28" s="46"/>
      <c r="N28" s="60"/>
      <c r="P28" s="8"/>
      <c r="S28" s="49"/>
    </row>
    <row r="29" spans="2:22" s="7" customFormat="1" ht="15" customHeight="1">
      <c r="C29" s="323"/>
      <c r="D29" s="117">
        <v>64</v>
      </c>
      <c r="E29" s="118">
        <v>85</v>
      </c>
      <c r="F29" s="118">
        <v>88</v>
      </c>
      <c r="G29" s="118">
        <v>73</v>
      </c>
      <c r="H29" s="119">
        <v>52</v>
      </c>
      <c r="I29" s="46"/>
      <c r="J29" s="46"/>
      <c r="K29" s="46"/>
      <c r="L29" s="46"/>
      <c r="M29" s="46"/>
      <c r="N29" s="116">
        <f>SUM(D29:H29)</f>
        <v>362</v>
      </c>
      <c r="P29" s="170">
        <f>($D$23*D29+$E$23*E29+$F$23*F29+$G$23*G29+$H$23*H29)/$G$9</f>
        <v>1.9005524861878453</v>
      </c>
      <c r="R29" s="174">
        <f>($D$28*H29+$E$28*G29+$F$28*F29+$G$28*E29+$H$28*D29)/$G$9</f>
        <v>2.0994475138121547</v>
      </c>
    </row>
    <row r="30" spans="2:22" s="7" customFormat="1" ht="10.5" customHeight="1">
      <c r="B30" s="9"/>
      <c r="C30" s="193" t="s">
        <v>259</v>
      </c>
      <c r="D30" s="334">
        <f>D29/$G$9</f>
        <v>0.17679558011049723</v>
      </c>
      <c r="E30" s="334">
        <f>E29/$G$9</f>
        <v>0.23480662983425415</v>
      </c>
      <c r="F30" s="334">
        <f>F29/$G$9</f>
        <v>0.24309392265193369</v>
      </c>
      <c r="G30" s="334">
        <f>G29/$G$9</f>
        <v>0.20165745856353592</v>
      </c>
      <c r="H30" s="334">
        <f>H29/$G$9</f>
        <v>0.143646408839779</v>
      </c>
      <c r="I30" s="134"/>
      <c r="J30" s="46"/>
      <c r="K30" s="46"/>
      <c r="L30" s="46"/>
      <c r="M30" s="46"/>
      <c r="N30" s="60"/>
      <c r="P30" s="8"/>
      <c r="S30" s="49"/>
    </row>
    <row r="31" spans="2:22" s="7" customFormat="1">
      <c r="B31" s="2" t="s">
        <v>9</v>
      </c>
      <c r="C31" s="8" t="s">
        <v>128</v>
      </c>
      <c r="D31" s="46"/>
      <c r="E31" s="46"/>
      <c r="F31" s="46"/>
      <c r="G31" s="46"/>
      <c r="J31" s="46"/>
      <c r="K31" s="46"/>
      <c r="L31" s="46"/>
      <c r="M31" s="46"/>
      <c r="N31" s="60"/>
      <c r="P31" s="8"/>
      <c r="S31" s="49"/>
    </row>
    <row r="32" spans="2:22" s="7" customFormat="1" ht="3.75" customHeight="1">
      <c r="J32" s="46"/>
      <c r="K32" s="46"/>
      <c r="L32" s="46"/>
      <c r="M32" s="46"/>
      <c r="N32" s="60"/>
      <c r="P32" s="8"/>
      <c r="S32" s="49"/>
    </row>
    <row r="33" spans="2:21" s="7" customFormat="1">
      <c r="C33" s="323" t="s">
        <v>6</v>
      </c>
      <c r="D33" s="325">
        <v>0</v>
      </c>
      <c r="E33" s="328">
        <v>1</v>
      </c>
      <c r="F33" s="328">
        <v>2</v>
      </c>
      <c r="G33" s="328">
        <v>3</v>
      </c>
      <c r="H33" s="326">
        <v>4</v>
      </c>
      <c r="I33" s="46" t="s">
        <v>12</v>
      </c>
      <c r="J33" s="46"/>
      <c r="K33" s="46"/>
      <c r="L33" s="46"/>
      <c r="M33" s="46"/>
      <c r="N33" s="60"/>
      <c r="P33" s="8"/>
      <c r="S33" s="49"/>
    </row>
    <row r="34" spans="2:21" s="7" customFormat="1" ht="15" customHeight="1">
      <c r="C34" s="323"/>
      <c r="D34" s="117">
        <v>32</v>
      </c>
      <c r="E34" s="118">
        <v>41</v>
      </c>
      <c r="F34" s="118">
        <v>94</v>
      </c>
      <c r="G34" s="118">
        <v>115</v>
      </c>
      <c r="H34" s="119">
        <v>80</v>
      </c>
      <c r="I34" s="46"/>
      <c r="J34" s="46"/>
      <c r="K34" s="46"/>
      <c r="L34" s="46"/>
      <c r="M34" s="46"/>
      <c r="N34" s="116">
        <f>SUM(D34:H34)</f>
        <v>362</v>
      </c>
      <c r="P34" s="170">
        <f>($D$23*D34+$E$23*E34+$F$23*F34+$G$23*G34+$H$23*H34)/$G$9</f>
        <v>2.4696132596685083</v>
      </c>
      <c r="Q34" s="171"/>
      <c r="R34" s="174">
        <f>($D$28*D34+$E$28*E34+$F$28*F34+$G$28*G34+$H$28*H34)/$G$9</f>
        <v>2.4696132596685083</v>
      </c>
    </row>
    <row r="35" spans="2:21" s="7" customFormat="1" ht="10.5" customHeight="1">
      <c r="C35" s="193" t="s">
        <v>259</v>
      </c>
      <c r="D35" s="334">
        <f>D34/$G$9</f>
        <v>8.8397790055248615E-2</v>
      </c>
      <c r="E35" s="334">
        <f>E34/$G$9</f>
        <v>0.1132596685082873</v>
      </c>
      <c r="F35" s="334">
        <f>F34/$G$9</f>
        <v>0.25966850828729282</v>
      </c>
      <c r="G35" s="334">
        <f>G34/$G$9</f>
        <v>0.31767955801104975</v>
      </c>
      <c r="H35" s="334">
        <f>H34/$G$9</f>
        <v>0.22099447513812154</v>
      </c>
      <c r="I35" s="134"/>
      <c r="J35" s="46"/>
      <c r="K35" s="46"/>
      <c r="L35" s="46"/>
      <c r="M35" s="46"/>
      <c r="N35" s="60"/>
      <c r="P35" s="8"/>
      <c r="S35" s="49"/>
    </row>
    <row r="36" spans="2:21" s="7" customFormat="1">
      <c r="B36" s="2" t="s">
        <v>10</v>
      </c>
      <c r="C36" s="8" t="s">
        <v>129</v>
      </c>
      <c r="J36" s="46"/>
      <c r="K36" s="46"/>
      <c r="N36" s="60"/>
      <c r="P36" s="8"/>
      <c r="S36" s="49"/>
    </row>
    <row r="37" spans="2:21" s="7" customFormat="1" ht="3.75" customHeight="1">
      <c r="J37" s="46"/>
      <c r="K37" s="46"/>
      <c r="N37" s="60"/>
      <c r="P37" s="8"/>
      <c r="S37" s="49"/>
    </row>
    <row r="38" spans="2:21" s="7" customFormat="1">
      <c r="C38" s="323" t="s">
        <v>6</v>
      </c>
      <c r="D38" s="325">
        <v>0</v>
      </c>
      <c r="E38" s="328">
        <v>1</v>
      </c>
      <c r="F38" s="328">
        <v>2</v>
      </c>
      <c r="G38" s="328">
        <v>3</v>
      </c>
      <c r="H38" s="326">
        <v>4</v>
      </c>
      <c r="I38" s="46" t="s">
        <v>12</v>
      </c>
      <c r="J38" s="46"/>
      <c r="K38" s="46"/>
      <c r="N38" s="60"/>
      <c r="P38" s="8"/>
      <c r="S38" s="49"/>
    </row>
    <row r="39" spans="2:21" s="7" customFormat="1" ht="15" customHeight="1">
      <c r="C39" s="323"/>
      <c r="D39" s="117">
        <v>6</v>
      </c>
      <c r="E39" s="118">
        <v>19</v>
      </c>
      <c r="F39" s="118">
        <v>61</v>
      </c>
      <c r="G39" s="118">
        <v>140</v>
      </c>
      <c r="H39" s="119">
        <v>136</v>
      </c>
      <c r="I39" s="46"/>
      <c r="J39" s="46"/>
      <c r="K39" s="46"/>
      <c r="L39" s="46"/>
      <c r="M39" s="46"/>
      <c r="N39" s="116">
        <f>SUM(D39:H39)</f>
        <v>362</v>
      </c>
      <c r="P39" s="170">
        <f>($D$23*D39+$E$23*E39+$F$23*F39+$G$23*G39+$H$23*H39)/$G$9</f>
        <v>3.0524861878453038</v>
      </c>
      <c r="Q39" s="171"/>
      <c r="R39" s="174">
        <f>($D$28*D39+$E$28*E39+$F$28*F39+$G$28*G39+$H$28*H39)/$G$9</f>
        <v>3.0524861878453038</v>
      </c>
      <c r="S39" s="8" t="s">
        <v>486</v>
      </c>
    </row>
    <row r="40" spans="2:21" s="7" customFormat="1" ht="10.5" customHeight="1">
      <c r="C40" s="193" t="s">
        <v>259</v>
      </c>
      <c r="D40" s="334">
        <f>D39/$G$9</f>
        <v>1.6574585635359115E-2</v>
      </c>
      <c r="E40" s="334">
        <f>E39/$G$9</f>
        <v>5.2486187845303865E-2</v>
      </c>
      <c r="F40" s="334">
        <f>F39/$G$9</f>
        <v>0.16850828729281769</v>
      </c>
      <c r="G40" s="334">
        <f>G39/$G$9</f>
        <v>0.38674033149171272</v>
      </c>
      <c r="H40" s="334">
        <f>H39/$G$9</f>
        <v>0.37569060773480661</v>
      </c>
      <c r="I40" s="134"/>
      <c r="K40" s="46"/>
      <c r="N40" s="60"/>
      <c r="P40" s="8"/>
      <c r="S40" s="49"/>
    </row>
    <row r="41" spans="2:21" s="7" customFormat="1">
      <c r="B41" s="16" t="s">
        <v>11</v>
      </c>
      <c r="C41" s="8" t="s">
        <v>130</v>
      </c>
      <c r="J41" s="46"/>
      <c r="K41" s="46"/>
      <c r="N41" s="60"/>
      <c r="P41" s="8"/>
      <c r="S41" s="49"/>
    </row>
    <row r="42" spans="2:21" s="7" customFormat="1" ht="3.75" customHeight="1">
      <c r="J42" s="46"/>
      <c r="K42" s="46"/>
      <c r="N42" s="60"/>
      <c r="P42" s="8"/>
      <c r="S42" s="49"/>
    </row>
    <row r="43" spans="2:21" s="7" customFormat="1">
      <c r="C43" s="323" t="s">
        <v>6</v>
      </c>
      <c r="D43" s="325">
        <v>0</v>
      </c>
      <c r="E43" s="328">
        <v>1</v>
      </c>
      <c r="F43" s="328">
        <v>2</v>
      </c>
      <c r="G43" s="328">
        <v>3</v>
      </c>
      <c r="H43" s="326">
        <v>4</v>
      </c>
      <c r="I43" s="46" t="s">
        <v>12</v>
      </c>
      <c r="K43" s="46"/>
      <c r="L43" s="23"/>
      <c r="M43" s="23"/>
      <c r="N43" s="60"/>
      <c r="P43" s="8"/>
      <c r="S43" s="49"/>
    </row>
    <row r="44" spans="2:21" s="1" customFormat="1" ht="15.75" customHeight="1">
      <c r="B44" s="46"/>
      <c r="C44" s="46"/>
      <c r="D44" s="117">
        <v>11</v>
      </c>
      <c r="E44" s="118">
        <v>30</v>
      </c>
      <c r="F44" s="118">
        <v>77</v>
      </c>
      <c r="G44" s="118">
        <v>128</v>
      </c>
      <c r="H44" s="119">
        <v>116</v>
      </c>
      <c r="I44" s="46"/>
      <c r="J44" s="46"/>
      <c r="K44" s="46"/>
      <c r="L44" s="14"/>
      <c r="M44" s="14"/>
      <c r="N44" s="116">
        <f>SUM(D44:H44)</f>
        <v>362</v>
      </c>
      <c r="O44" s="7"/>
      <c r="P44" s="170">
        <f>($D$23*D44+$E$23*E44+$F$23*F44+$G$23*G44+$H$23*H44)/$G$9</f>
        <v>2.8508287292817678</v>
      </c>
      <c r="Q44" s="171"/>
      <c r="R44" s="174">
        <f>($D$28*D44+$E$28*E44+$F$28*F44+$G$28*G44+$H$28*H44)/$G$9</f>
        <v>2.8508287292817678</v>
      </c>
    </row>
    <row r="45" spans="2:21" s="46" customFormat="1" ht="10.5" customHeight="1">
      <c r="C45" s="193" t="s">
        <v>259</v>
      </c>
      <c r="D45" s="334">
        <f>D44/$G$9</f>
        <v>3.0386740331491711E-2</v>
      </c>
      <c r="E45" s="334">
        <f>E44/$G$9</f>
        <v>8.2872928176795577E-2</v>
      </c>
      <c r="F45" s="334">
        <f>F44/$G$9</f>
        <v>0.212707182320442</v>
      </c>
      <c r="G45" s="334">
        <f>G44/$G$9</f>
        <v>0.35359116022099446</v>
      </c>
      <c r="H45" s="334">
        <f>H44/$G$9</f>
        <v>0.32044198895027626</v>
      </c>
      <c r="I45" s="134"/>
      <c r="L45" s="14"/>
      <c r="M45" s="14"/>
      <c r="N45" s="7"/>
      <c r="O45" s="7"/>
      <c r="P45" s="7"/>
      <c r="Q45" s="7"/>
      <c r="R45" s="7"/>
      <c r="S45" s="7"/>
    </row>
    <row r="46" spans="2:21" s="7" customFormat="1">
      <c r="B46" s="2" t="s">
        <v>13</v>
      </c>
      <c r="C46" s="8" t="s">
        <v>131</v>
      </c>
      <c r="D46" s="11"/>
      <c r="E46" s="11"/>
      <c r="F46" s="11"/>
      <c r="K46" s="46"/>
      <c r="L46" s="23"/>
      <c r="M46" s="23"/>
      <c r="N46" s="60"/>
      <c r="P46" s="8"/>
      <c r="S46" s="49"/>
    </row>
    <row r="47" spans="2:21" s="7" customFormat="1" ht="3.75" customHeight="1">
      <c r="K47" s="46"/>
      <c r="L47" s="23"/>
      <c r="M47" s="23"/>
      <c r="N47" s="62"/>
      <c r="O47" s="23"/>
      <c r="P47" s="22"/>
      <c r="Q47" s="23"/>
      <c r="R47" s="23"/>
      <c r="S47" s="49"/>
      <c r="U47" s="23"/>
    </row>
    <row r="48" spans="2:21" s="7" customFormat="1">
      <c r="C48" s="323" t="s">
        <v>6</v>
      </c>
      <c r="D48" s="325">
        <v>0</v>
      </c>
      <c r="E48" s="328">
        <v>1</v>
      </c>
      <c r="F48" s="328">
        <v>2</v>
      </c>
      <c r="G48" s="328">
        <v>3</v>
      </c>
      <c r="H48" s="326">
        <v>4</v>
      </c>
      <c r="I48" s="46" t="s">
        <v>12</v>
      </c>
      <c r="K48" s="46"/>
      <c r="L48" s="23"/>
      <c r="M48" s="23"/>
      <c r="N48" s="62"/>
      <c r="O48" s="23"/>
      <c r="P48" s="22"/>
      <c r="Q48" s="23"/>
      <c r="R48" s="23"/>
      <c r="S48" s="49"/>
      <c r="U48" s="23"/>
    </row>
    <row r="49" spans="2:21" s="7" customFormat="1" ht="15" customHeight="1">
      <c r="C49" s="323"/>
      <c r="D49" s="117">
        <v>15</v>
      </c>
      <c r="E49" s="118">
        <v>37</v>
      </c>
      <c r="F49" s="118">
        <v>86</v>
      </c>
      <c r="G49" s="118">
        <v>130</v>
      </c>
      <c r="H49" s="119">
        <v>94</v>
      </c>
      <c r="I49" s="46"/>
      <c r="J49" s="46"/>
      <c r="K49" s="46"/>
      <c r="L49" s="46"/>
      <c r="M49" s="14"/>
      <c r="N49" s="116">
        <f>SUM(D49:H49)</f>
        <v>362</v>
      </c>
      <c r="P49" s="170">
        <f>($D$23*D49+$E$23*E49+$F$23*F49+$G$23*G49+$H$23*H49)/$G$9</f>
        <v>2.6933701657458564</v>
      </c>
      <c r="Q49" s="171"/>
      <c r="R49" s="174">
        <f>($D$28*D49+$E$28*E49+$F$28*F49+$G$28*G49+$H$28*H49)/$G$9</f>
        <v>2.6933701657458564</v>
      </c>
    </row>
    <row r="50" spans="2:21" s="7" customFormat="1" ht="10.5" customHeight="1">
      <c r="C50" s="193" t="s">
        <v>259</v>
      </c>
      <c r="D50" s="334">
        <f>D49/$G$9</f>
        <v>4.1436464088397788E-2</v>
      </c>
      <c r="E50" s="334">
        <f>E49/$G$9</f>
        <v>0.10220994475138122</v>
      </c>
      <c r="F50" s="334">
        <f>F49/$G$9</f>
        <v>0.23756906077348067</v>
      </c>
      <c r="G50" s="334">
        <f>G49/$G$9</f>
        <v>0.35911602209944754</v>
      </c>
      <c r="H50" s="334">
        <f>H49/$G$9</f>
        <v>0.25966850828729282</v>
      </c>
      <c r="I50" s="134"/>
      <c r="K50" s="46"/>
      <c r="M50" s="23"/>
      <c r="N50" s="62"/>
      <c r="O50" s="23"/>
      <c r="P50" s="22"/>
      <c r="Q50" s="23"/>
      <c r="R50" s="23"/>
      <c r="S50" s="49"/>
      <c r="U50" s="23"/>
    </row>
    <row r="51" spans="2:21" s="7" customFormat="1">
      <c r="B51" s="2" t="s">
        <v>15</v>
      </c>
      <c r="C51" s="8" t="s">
        <v>132</v>
      </c>
      <c r="D51" s="46"/>
      <c r="E51" s="46"/>
      <c r="F51" s="46"/>
      <c r="G51" s="46"/>
      <c r="H51" s="46"/>
      <c r="I51" s="46"/>
      <c r="K51" s="46"/>
      <c r="M51" s="23"/>
      <c r="N51" s="62"/>
      <c r="O51" s="23"/>
      <c r="P51" s="22"/>
      <c r="Q51" s="23"/>
      <c r="R51" s="23"/>
      <c r="S51" s="49"/>
      <c r="U51" s="23"/>
    </row>
    <row r="52" spans="2:21" s="7" customFormat="1" ht="3.75" customHeight="1">
      <c r="C52" s="323"/>
      <c r="D52" s="46"/>
      <c r="E52" s="46"/>
      <c r="F52" s="46"/>
      <c r="G52" s="46"/>
      <c r="H52" s="46"/>
      <c r="I52" s="46"/>
      <c r="K52" s="46"/>
      <c r="M52" s="23"/>
      <c r="N52" s="62"/>
      <c r="O52" s="23"/>
      <c r="P52" s="22"/>
      <c r="Q52" s="23"/>
      <c r="R52" s="23"/>
      <c r="S52" s="49"/>
      <c r="U52" s="23"/>
    </row>
    <row r="53" spans="2:21" s="7" customFormat="1">
      <c r="C53" s="323" t="s">
        <v>6</v>
      </c>
      <c r="D53" s="325">
        <v>0</v>
      </c>
      <c r="E53" s="328">
        <v>1</v>
      </c>
      <c r="F53" s="328">
        <v>2</v>
      </c>
      <c r="G53" s="328">
        <v>3</v>
      </c>
      <c r="H53" s="326">
        <v>4</v>
      </c>
      <c r="I53" s="46" t="s">
        <v>12</v>
      </c>
      <c r="K53" s="46"/>
      <c r="M53" s="23"/>
      <c r="N53" s="62"/>
      <c r="O53" s="23"/>
      <c r="P53" s="22"/>
      <c r="Q53" s="23"/>
      <c r="R53" s="23"/>
      <c r="S53" s="49"/>
      <c r="U53" s="23"/>
    </row>
    <row r="54" spans="2:21" s="7" customFormat="1" ht="15" customHeight="1">
      <c r="C54" s="323"/>
      <c r="D54" s="117">
        <v>8</v>
      </c>
      <c r="E54" s="118">
        <v>16</v>
      </c>
      <c r="F54" s="118">
        <v>49</v>
      </c>
      <c r="G54" s="118">
        <v>145</v>
      </c>
      <c r="H54" s="119">
        <v>144</v>
      </c>
      <c r="I54" s="46"/>
      <c r="J54" s="46"/>
      <c r="K54" s="46"/>
      <c r="L54" s="46"/>
      <c r="M54" s="14"/>
      <c r="N54" s="116">
        <f>SUM(D54:H54)</f>
        <v>362</v>
      </c>
      <c r="P54" s="170">
        <f>($D$23*D54+$E$23*E54+$F$23*F54+$G$23*G54+$H$23*H54)/$G$9</f>
        <v>3.1077348066298343</v>
      </c>
      <c r="Q54" s="171"/>
      <c r="R54" s="174">
        <f>($D$28*D54+$E$28*E54+$F$28*F54+$G$28*G54+$H$28*H54)/$G$9</f>
        <v>3.1077348066298343</v>
      </c>
    </row>
    <row r="55" spans="2:21" s="7" customFormat="1" ht="10.5" customHeight="1">
      <c r="C55" s="193" t="s">
        <v>259</v>
      </c>
      <c r="D55" s="334">
        <f>D54/$G$9</f>
        <v>2.2099447513812154E-2</v>
      </c>
      <c r="E55" s="334">
        <f>E54/$G$9</f>
        <v>4.4198895027624308E-2</v>
      </c>
      <c r="F55" s="334">
        <f>F54/$G$9</f>
        <v>0.13535911602209943</v>
      </c>
      <c r="G55" s="334">
        <f>G54/$G$9</f>
        <v>0.40055248618784528</v>
      </c>
      <c r="H55" s="334">
        <f>H54/$G$9</f>
        <v>0.39779005524861877</v>
      </c>
      <c r="I55" s="134"/>
      <c r="K55" s="46"/>
      <c r="M55" s="23"/>
      <c r="N55" s="62"/>
      <c r="O55" s="23"/>
      <c r="P55" s="22"/>
      <c r="Q55" s="23"/>
      <c r="R55" s="23"/>
      <c r="S55" s="49"/>
      <c r="U55" s="23"/>
    </row>
    <row r="56" spans="2:21" s="7" customFormat="1">
      <c r="B56" s="2" t="s">
        <v>16</v>
      </c>
      <c r="C56" s="8" t="s">
        <v>14</v>
      </c>
      <c r="D56" s="46"/>
      <c r="E56" s="46"/>
      <c r="F56" s="46"/>
      <c r="G56" s="46"/>
      <c r="H56" s="46"/>
      <c r="I56" s="46"/>
      <c r="K56" s="46"/>
      <c r="M56" s="23"/>
      <c r="N56" s="62"/>
      <c r="O56" s="23"/>
      <c r="P56" s="22"/>
      <c r="Q56" s="23"/>
      <c r="R56" s="23"/>
      <c r="S56" s="49"/>
      <c r="U56" s="23"/>
    </row>
    <row r="57" spans="2:21" s="7" customFormat="1" ht="3.75" customHeight="1">
      <c r="D57" s="46"/>
      <c r="E57" s="46"/>
      <c r="F57" s="46"/>
      <c r="G57" s="46"/>
      <c r="H57" s="46"/>
      <c r="I57" s="46"/>
      <c r="K57" s="46"/>
      <c r="M57" s="23"/>
      <c r="N57" s="62"/>
      <c r="O57" s="23"/>
      <c r="P57" s="22"/>
      <c r="Q57" s="23"/>
      <c r="R57" s="23"/>
      <c r="S57" s="49"/>
      <c r="U57" s="23"/>
    </row>
    <row r="58" spans="2:21" s="7" customFormat="1">
      <c r="C58" s="323" t="s">
        <v>6</v>
      </c>
      <c r="D58" s="325">
        <v>0</v>
      </c>
      <c r="E58" s="328">
        <v>1</v>
      </c>
      <c r="F58" s="328">
        <v>2</v>
      </c>
      <c r="G58" s="328">
        <v>3</v>
      </c>
      <c r="H58" s="326">
        <v>4</v>
      </c>
      <c r="I58" s="46" t="s">
        <v>12</v>
      </c>
      <c r="K58" s="46"/>
      <c r="M58" s="23"/>
      <c r="N58" s="62"/>
      <c r="O58" s="23"/>
      <c r="P58" s="22"/>
      <c r="Q58" s="23"/>
      <c r="R58" s="23"/>
      <c r="S58" s="49"/>
      <c r="U58" s="23"/>
    </row>
    <row r="59" spans="2:21" s="7" customFormat="1" ht="15" customHeight="1">
      <c r="C59" s="323"/>
      <c r="D59" s="117">
        <v>4</v>
      </c>
      <c r="E59" s="118">
        <v>15</v>
      </c>
      <c r="F59" s="118">
        <v>81</v>
      </c>
      <c r="G59" s="118">
        <v>139</v>
      </c>
      <c r="H59" s="119">
        <v>123</v>
      </c>
      <c r="I59" s="46"/>
      <c r="J59" s="46"/>
      <c r="K59" s="46"/>
      <c r="L59" s="46"/>
      <c r="M59" s="14"/>
      <c r="N59" s="116">
        <f>SUM(D59:H59)</f>
        <v>362</v>
      </c>
      <c r="P59" s="170">
        <f>($D$23*D59+$E$23*E59+$F$23*F59+$G$23*G59+$H$23*H59)/$G$9</f>
        <v>3</v>
      </c>
      <c r="Q59" s="171"/>
      <c r="R59" s="174">
        <f>($D$28*D59+$E$28*E59+$F$28*F59+$G$28*G59+$H$28*H59)/$G$9</f>
        <v>3</v>
      </c>
    </row>
    <row r="60" spans="2:21" s="7" customFormat="1" ht="10.5" customHeight="1">
      <c r="C60" s="193" t="s">
        <v>259</v>
      </c>
      <c r="D60" s="334">
        <f>D59/$G$9</f>
        <v>1.1049723756906077E-2</v>
      </c>
      <c r="E60" s="334">
        <f>E59/$G$9</f>
        <v>4.1436464088397788E-2</v>
      </c>
      <c r="F60" s="334">
        <f>F59/$G$9</f>
        <v>0.22375690607734808</v>
      </c>
      <c r="G60" s="334">
        <f>G59/$G$9</f>
        <v>0.38397790055248621</v>
      </c>
      <c r="H60" s="334">
        <f>H59/$G$9</f>
        <v>0.3397790055248619</v>
      </c>
      <c r="I60" s="134"/>
      <c r="K60" s="46"/>
      <c r="M60" s="23"/>
      <c r="N60" s="77"/>
      <c r="O60" s="23"/>
      <c r="P60" s="23"/>
      <c r="Q60" s="23"/>
      <c r="R60" s="23"/>
      <c r="S60" s="49"/>
      <c r="U60" s="23"/>
    </row>
    <row r="61" spans="2:21" s="7" customFormat="1">
      <c r="B61" s="16" t="s">
        <v>19</v>
      </c>
      <c r="C61" s="8" t="s">
        <v>84</v>
      </c>
      <c r="D61" s="12"/>
      <c r="E61" s="12"/>
      <c r="M61" s="23"/>
      <c r="N61" s="77"/>
      <c r="O61" s="23"/>
      <c r="P61" s="23"/>
      <c r="Q61" s="23"/>
      <c r="R61" s="71"/>
      <c r="S61" s="49"/>
      <c r="T61" s="8" t="s">
        <v>481</v>
      </c>
      <c r="U61" s="23"/>
    </row>
    <row r="62" spans="2:21" s="7" customFormat="1" ht="3.75" customHeight="1">
      <c r="M62" s="23"/>
      <c r="N62" s="77"/>
      <c r="O62" s="23"/>
      <c r="P62" s="23"/>
      <c r="Q62" s="23"/>
      <c r="R62" s="23"/>
      <c r="S62" s="49"/>
      <c r="U62" s="23"/>
    </row>
    <row r="63" spans="2:21" s="7" customFormat="1" ht="15" customHeight="1">
      <c r="C63" s="317" t="s">
        <v>103</v>
      </c>
      <c r="D63" s="119">
        <v>270</v>
      </c>
      <c r="E63" s="317" t="s">
        <v>104</v>
      </c>
      <c r="F63" s="119">
        <v>92</v>
      </c>
      <c r="M63" s="23"/>
      <c r="N63" s="116">
        <f>SUM(D63:F63)</f>
        <v>362</v>
      </c>
      <c r="O63" s="23"/>
      <c r="Q63" s="22"/>
      <c r="R63" s="174">
        <f>(D63*0+F63*4)/G9</f>
        <v>1.0165745856353592</v>
      </c>
      <c r="S63" s="49"/>
      <c r="T63" s="278">
        <f>D64</f>
        <v>0.7458563535911602</v>
      </c>
      <c r="U63" s="72"/>
    </row>
    <row r="64" spans="2:21" s="46" customFormat="1" ht="10.5" customHeight="1">
      <c r="C64" s="126" t="s">
        <v>259</v>
      </c>
      <c r="D64" s="334">
        <f>D63/$G$9</f>
        <v>0.7458563535911602</v>
      </c>
      <c r="E64" s="124"/>
      <c r="F64" s="334">
        <f>F63/$G$9</f>
        <v>0.2541436464088398</v>
      </c>
      <c r="M64" s="14"/>
      <c r="N64" s="62"/>
      <c r="O64" s="14"/>
      <c r="P64" s="14"/>
      <c r="Q64" s="102"/>
      <c r="R64" s="103"/>
      <c r="S64" s="60"/>
      <c r="T64" s="104"/>
    </row>
    <row r="65" spans="2:21" s="7" customFormat="1" ht="6" customHeight="1">
      <c r="M65" s="23"/>
      <c r="N65" s="62"/>
      <c r="O65" s="23"/>
      <c r="P65" s="23"/>
      <c r="Q65" s="23"/>
      <c r="R65" s="23"/>
      <c r="S65" s="73"/>
      <c r="U65" s="23"/>
    </row>
    <row r="66" spans="2:21" s="7" customFormat="1">
      <c r="B66" s="2" t="s">
        <v>66</v>
      </c>
      <c r="C66" s="8" t="s">
        <v>133</v>
      </c>
      <c r="D66" s="12"/>
      <c r="E66" s="12"/>
      <c r="M66" s="23"/>
      <c r="N66" s="77"/>
      <c r="O66" s="23"/>
      <c r="P66" s="23"/>
      <c r="Q66" s="23"/>
      <c r="R66" s="23"/>
      <c r="S66" s="49"/>
      <c r="U66" s="23"/>
    </row>
    <row r="67" spans="2:21" s="7" customFormat="1" ht="3.75" customHeight="1">
      <c r="M67" s="23"/>
      <c r="N67" s="77"/>
      <c r="O67" s="43"/>
      <c r="P67" s="43"/>
      <c r="Q67" s="23"/>
      <c r="R67" s="23"/>
      <c r="S67" s="49"/>
      <c r="U67" s="23"/>
    </row>
    <row r="68" spans="2:21" s="7" customFormat="1" ht="17.25" customHeight="1">
      <c r="C68" s="317" t="s">
        <v>300</v>
      </c>
      <c r="D68" s="119">
        <v>262</v>
      </c>
      <c r="E68" s="403" t="s">
        <v>144</v>
      </c>
      <c r="F68" s="404"/>
      <c r="G68" s="119">
        <v>19</v>
      </c>
      <c r="H68" s="403" t="s">
        <v>25</v>
      </c>
      <c r="I68" s="411"/>
      <c r="J68" s="404"/>
      <c r="K68" s="119">
        <v>24</v>
      </c>
      <c r="M68" s="23"/>
      <c r="N68" s="373" t="s">
        <v>170</v>
      </c>
      <c r="O68" s="373"/>
      <c r="P68" s="373"/>
      <c r="Q68" s="373"/>
      <c r="R68" s="373"/>
      <c r="T68" s="55"/>
    </row>
    <row r="69" spans="2:21" s="46" customFormat="1" ht="10.5" customHeight="1">
      <c r="C69" s="129" t="s">
        <v>259</v>
      </c>
      <c r="D69" s="334">
        <f>D68/$G$9</f>
        <v>0.72375690607734811</v>
      </c>
      <c r="E69" s="130"/>
      <c r="F69" s="131"/>
      <c r="G69" s="334">
        <f>G68/$G$9</f>
        <v>5.2486187845303865E-2</v>
      </c>
      <c r="H69" s="128"/>
      <c r="I69" s="130"/>
      <c r="J69" s="131"/>
      <c r="K69" s="334">
        <f>K68/$G$9</f>
        <v>6.6298342541436461E-2</v>
      </c>
      <c r="L69" s="134"/>
      <c r="M69" s="14"/>
      <c r="N69" s="14"/>
      <c r="O69" s="14"/>
      <c r="P69" s="14"/>
      <c r="Q69" s="102"/>
      <c r="R69" s="103"/>
      <c r="S69" s="60"/>
      <c r="T69" s="104"/>
    </row>
    <row r="70" spans="2:21" s="7" customFormat="1" ht="6" customHeight="1">
      <c r="O70" s="36"/>
      <c r="P70" s="36"/>
      <c r="S70" s="49"/>
    </row>
    <row r="71" spans="2:21" s="7" customFormat="1" ht="15" customHeight="1">
      <c r="C71" s="374" t="s">
        <v>295</v>
      </c>
      <c r="D71" s="402"/>
      <c r="E71" s="402"/>
      <c r="F71" s="375"/>
      <c r="G71" s="119">
        <v>105</v>
      </c>
      <c r="O71" s="36"/>
      <c r="P71" s="36"/>
      <c r="S71" s="49"/>
    </row>
    <row r="72" spans="2:21" s="7" customFormat="1" ht="10.5" customHeight="1">
      <c r="C72" s="129" t="s">
        <v>259</v>
      </c>
      <c r="D72" s="130"/>
      <c r="E72" s="130"/>
      <c r="F72" s="131"/>
      <c r="G72" s="334">
        <f>G71/$G$9</f>
        <v>0.29005524861878451</v>
      </c>
      <c r="H72" s="175"/>
      <c r="O72" s="36"/>
      <c r="P72" s="36"/>
      <c r="S72" s="49"/>
    </row>
    <row r="73" spans="2:21" s="7" customFormat="1">
      <c r="B73" s="2" t="s">
        <v>67</v>
      </c>
      <c r="C73" s="8" t="s">
        <v>134</v>
      </c>
      <c r="G73" s="23"/>
      <c r="H73" s="23"/>
      <c r="I73" s="14"/>
      <c r="J73" s="23"/>
      <c r="K73" s="23"/>
      <c r="L73" s="23"/>
      <c r="M73" s="23"/>
      <c r="N73" s="1"/>
      <c r="O73" s="43"/>
      <c r="P73" s="43"/>
      <c r="S73" s="49"/>
    </row>
    <row r="74" spans="2:21" s="7" customFormat="1" ht="3.75" customHeight="1">
      <c r="I74" s="14"/>
      <c r="J74" s="23"/>
      <c r="K74" s="23"/>
      <c r="N74" s="1"/>
      <c r="O74" s="36"/>
      <c r="P74" s="36"/>
      <c r="S74" s="49"/>
    </row>
    <row r="75" spans="2:21" s="7" customFormat="1">
      <c r="C75" s="317" t="s">
        <v>149</v>
      </c>
      <c r="D75" s="122">
        <v>272</v>
      </c>
      <c r="E75" s="317" t="s">
        <v>148</v>
      </c>
      <c r="F75" s="122">
        <v>60</v>
      </c>
      <c r="G75" s="317" t="s">
        <v>147</v>
      </c>
      <c r="H75" s="122">
        <v>24</v>
      </c>
      <c r="I75" s="317" t="s">
        <v>145</v>
      </c>
      <c r="J75" s="122">
        <v>93</v>
      </c>
      <c r="K75" s="317" t="s">
        <v>146</v>
      </c>
      <c r="L75" s="116">
        <v>18</v>
      </c>
      <c r="N75" s="373" t="s">
        <v>170</v>
      </c>
      <c r="O75" s="373"/>
      <c r="P75" s="373"/>
      <c r="Q75" s="373"/>
      <c r="R75" s="373"/>
      <c r="T75" s="55"/>
    </row>
    <row r="76" spans="2:21" s="46" customFormat="1" ht="10.5" customHeight="1">
      <c r="C76" s="129" t="s">
        <v>259</v>
      </c>
      <c r="D76" s="334">
        <f>D75/$G$9</f>
        <v>0.75138121546961323</v>
      </c>
      <c r="E76" s="131"/>
      <c r="F76" s="334">
        <f>F75/$G$9</f>
        <v>0.16574585635359115</v>
      </c>
      <c r="G76" s="132"/>
      <c r="H76" s="334">
        <f>H75/$G$9</f>
        <v>6.6298342541436461E-2</v>
      </c>
      <c r="I76" s="131"/>
      <c r="J76" s="334">
        <f>J75/$G$9</f>
        <v>0.25690607734806631</v>
      </c>
      <c r="K76" s="132"/>
      <c r="L76" s="334">
        <f>L75/$G$9</f>
        <v>4.9723756906077346E-2</v>
      </c>
      <c r="M76" s="133"/>
      <c r="N76" s="55"/>
      <c r="O76" s="30"/>
      <c r="P76" s="30"/>
      <c r="S76" s="60"/>
      <c r="T76" s="55"/>
    </row>
    <row r="77" spans="2:21" s="7" customFormat="1" ht="6" customHeight="1">
      <c r="N77" s="60"/>
      <c r="S77" s="49"/>
    </row>
    <row r="78" spans="2:21" s="7" customFormat="1">
      <c r="B78" s="2" t="s">
        <v>150</v>
      </c>
      <c r="C78" s="8" t="s">
        <v>135</v>
      </c>
      <c r="N78" s="60"/>
      <c r="S78" s="49"/>
    </row>
    <row r="79" spans="2:21" s="7" customFormat="1" ht="3.75" customHeight="1">
      <c r="N79" s="60"/>
      <c r="S79" s="49"/>
    </row>
    <row r="80" spans="2:21" s="7" customFormat="1">
      <c r="C80" s="317" t="s">
        <v>17</v>
      </c>
      <c r="D80" s="122">
        <v>100</v>
      </c>
      <c r="E80" s="317" t="s">
        <v>18</v>
      </c>
      <c r="F80" s="122">
        <v>171</v>
      </c>
      <c r="G80" s="317" t="s">
        <v>262</v>
      </c>
      <c r="H80" s="122">
        <v>20</v>
      </c>
      <c r="I80" s="317" t="s">
        <v>136</v>
      </c>
      <c r="J80" s="122">
        <v>3</v>
      </c>
      <c r="K80" s="330"/>
      <c r="L80" s="330"/>
      <c r="N80" s="373" t="s">
        <v>170</v>
      </c>
      <c r="O80" s="373"/>
      <c r="P80" s="373"/>
      <c r="Q80" s="373"/>
      <c r="R80" s="373"/>
      <c r="S80" s="49"/>
      <c r="U80" s="79"/>
    </row>
    <row r="81" spans="2:21" s="46" customFormat="1" ht="10.5" customHeight="1">
      <c r="C81" s="129" t="s">
        <v>259</v>
      </c>
      <c r="D81" s="334">
        <f>D80/$G$9</f>
        <v>0.27624309392265195</v>
      </c>
      <c r="E81" s="131"/>
      <c r="F81" s="334">
        <f>F80/$G$9</f>
        <v>0.47237569060773482</v>
      </c>
      <c r="G81" s="132"/>
      <c r="H81" s="334">
        <f>H80/$G$9</f>
        <v>5.5248618784530384E-2</v>
      </c>
      <c r="I81" s="131"/>
      <c r="J81" s="334">
        <f>J80/$G$9</f>
        <v>8.2872928176795577E-3</v>
      </c>
      <c r="K81" s="329"/>
      <c r="L81" s="330"/>
      <c r="M81" s="14"/>
      <c r="N81" s="62"/>
      <c r="O81" s="30"/>
      <c r="P81" s="30"/>
      <c r="S81" s="60"/>
      <c r="T81" s="55"/>
    </row>
    <row r="82" spans="2:21" s="7" customFormat="1" ht="6" customHeight="1">
      <c r="N82" s="60"/>
      <c r="Q82" s="23"/>
      <c r="S82" s="49"/>
    </row>
    <row r="83" spans="2:21" s="7" customFormat="1">
      <c r="B83" s="2" t="s">
        <v>20</v>
      </c>
      <c r="C83" s="8" t="s">
        <v>35</v>
      </c>
      <c r="N83" s="60"/>
      <c r="Q83" s="23"/>
      <c r="S83" s="49"/>
    </row>
    <row r="84" spans="2:21" s="7" customFormat="1" ht="3.75" customHeight="1">
      <c r="B84" s="2"/>
      <c r="N84" s="60"/>
      <c r="S84" s="49"/>
    </row>
    <row r="85" spans="2:21" s="7" customFormat="1">
      <c r="C85" s="317" t="s">
        <v>104</v>
      </c>
      <c r="D85" s="122">
        <v>247</v>
      </c>
      <c r="E85" s="317" t="s">
        <v>137</v>
      </c>
      <c r="F85" s="122">
        <v>56</v>
      </c>
      <c r="G85" s="317" t="s">
        <v>138</v>
      </c>
      <c r="H85" s="122">
        <v>25</v>
      </c>
      <c r="I85" s="317" t="s">
        <v>142</v>
      </c>
      <c r="J85" s="122">
        <v>15</v>
      </c>
      <c r="K85" s="317" t="s">
        <v>139</v>
      </c>
      <c r="L85" s="122">
        <v>1</v>
      </c>
      <c r="N85" s="116">
        <f>D85+F85+H85+J85+L85+F88+D88</f>
        <v>362</v>
      </c>
      <c r="P85" s="22" t="s">
        <v>170</v>
      </c>
      <c r="Q85" s="22"/>
      <c r="R85" s="22"/>
      <c r="T85" s="55"/>
    </row>
    <row r="86" spans="2:21" s="46" customFormat="1" ht="10.5" customHeight="1">
      <c r="C86" s="129" t="s">
        <v>259</v>
      </c>
      <c r="D86" s="334">
        <f>D85/$G$9</f>
        <v>0.68232044198895025</v>
      </c>
      <c r="E86" s="131"/>
      <c r="F86" s="334">
        <f>F85/$G$9</f>
        <v>0.15469613259668508</v>
      </c>
      <c r="G86" s="132"/>
      <c r="H86" s="334">
        <f>H85/$G$9</f>
        <v>6.9060773480662987E-2</v>
      </c>
      <c r="I86" s="131"/>
      <c r="J86" s="334">
        <f>J85/$G$9</f>
        <v>4.1436464088397788E-2</v>
      </c>
      <c r="K86" s="132"/>
      <c r="L86" s="334">
        <f>L85/$G$9</f>
        <v>2.7624309392265192E-3</v>
      </c>
      <c r="N86" s="60"/>
      <c r="Q86" s="60"/>
      <c r="R86" s="14"/>
      <c r="S86" s="60"/>
      <c r="U86" s="55"/>
    </row>
    <row r="87" spans="2:21" s="7" customFormat="1" ht="6.75" customHeight="1">
      <c r="C87" s="39"/>
      <c r="D87" s="330"/>
      <c r="E87" s="39"/>
      <c r="F87" s="330"/>
      <c r="G87" s="39"/>
      <c r="H87" s="330"/>
      <c r="I87" s="67"/>
      <c r="J87" s="67"/>
      <c r="K87" s="330"/>
      <c r="L87" s="67"/>
      <c r="M87" s="67"/>
      <c r="N87" s="38"/>
      <c r="R87" s="49"/>
      <c r="T87" s="55"/>
    </row>
    <row r="88" spans="2:21" s="7" customFormat="1">
      <c r="C88" s="317" t="s">
        <v>140</v>
      </c>
      <c r="D88" s="122">
        <v>16</v>
      </c>
      <c r="E88" s="317" t="s">
        <v>141</v>
      </c>
      <c r="F88" s="122">
        <v>2</v>
      </c>
      <c r="G88" s="39"/>
      <c r="H88" s="330"/>
      <c r="I88" s="67"/>
      <c r="J88" s="67"/>
      <c r="K88" s="330"/>
      <c r="L88" s="67"/>
      <c r="M88" s="67"/>
      <c r="N88" s="38"/>
      <c r="R88" s="49"/>
      <c r="T88" s="55"/>
    </row>
    <row r="89" spans="2:21" s="46" customFormat="1" ht="10.5" customHeight="1">
      <c r="C89" s="129" t="s">
        <v>259</v>
      </c>
      <c r="D89" s="334">
        <f>D88/$G$9</f>
        <v>4.4198895027624308E-2</v>
      </c>
      <c r="E89" s="131"/>
      <c r="F89" s="334">
        <f>F88/$G$9</f>
        <v>5.5248618784530384E-3</v>
      </c>
      <c r="G89" s="135"/>
      <c r="H89" s="330"/>
      <c r="I89" s="67"/>
      <c r="J89" s="67"/>
      <c r="K89" s="330"/>
      <c r="L89" s="67"/>
      <c r="M89" s="67"/>
      <c r="N89" s="38"/>
      <c r="R89" s="60"/>
      <c r="T89" s="55"/>
    </row>
    <row r="90" spans="2:21" s="7" customFormat="1" ht="6" customHeight="1">
      <c r="N90" s="38"/>
      <c r="S90" s="49"/>
    </row>
    <row r="91" spans="2:21" s="7" customFormat="1">
      <c r="B91" s="2" t="s">
        <v>29</v>
      </c>
      <c r="C91" s="8" t="s">
        <v>151</v>
      </c>
      <c r="N91" s="38"/>
      <c r="S91" s="49"/>
    </row>
    <row r="92" spans="2:21" s="7" customFormat="1" ht="3.75" customHeight="1">
      <c r="N92" s="60"/>
      <c r="S92" s="49"/>
    </row>
    <row r="93" spans="2:21" s="7" customFormat="1">
      <c r="C93" s="317" t="s">
        <v>103</v>
      </c>
      <c r="D93" s="122">
        <v>141</v>
      </c>
      <c r="E93" s="374" t="s">
        <v>152</v>
      </c>
      <c r="F93" s="375"/>
      <c r="G93" s="122">
        <v>13</v>
      </c>
      <c r="H93" s="374" t="s">
        <v>153</v>
      </c>
      <c r="I93" s="402"/>
      <c r="J93" s="375"/>
      <c r="K93" s="122">
        <v>6</v>
      </c>
      <c r="N93" s="22" t="s">
        <v>170</v>
      </c>
      <c r="O93" s="23"/>
      <c r="P93" s="22"/>
      <c r="Q93" s="22"/>
      <c r="R93" s="77"/>
    </row>
    <row r="94" spans="2:21" s="46" customFormat="1" ht="10.5" customHeight="1">
      <c r="C94" s="129" t="s">
        <v>259</v>
      </c>
      <c r="D94" s="334">
        <f>D93/$G$9</f>
        <v>0.38950276243093923</v>
      </c>
      <c r="E94" s="131"/>
      <c r="F94" s="130"/>
      <c r="G94" s="334">
        <f>G93/$G$9</f>
        <v>3.591160220994475E-2</v>
      </c>
      <c r="H94" s="130"/>
      <c r="I94" s="130"/>
      <c r="J94" s="130"/>
      <c r="K94" s="334">
        <f>K93/$G$9</f>
        <v>1.6574585635359115E-2</v>
      </c>
      <c r="L94" s="134"/>
      <c r="S94" s="60"/>
    </row>
    <row r="95" spans="2:21" s="7" customFormat="1" ht="3.75" customHeight="1">
      <c r="N95" s="46"/>
      <c r="S95" s="49"/>
    </row>
    <row r="96" spans="2:21" s="7" customFormat="1" ht="15" customHeight="1">
      <c r="C96" s="374" t="s">
        <v>26</v>
      </c>
      <c r="D96" s="375"/>
      <c r="E96" s="122">
        <v>6</v>
      </c>
      <c r="F96" s="374" t="s">
        <v>154</v>
      </c>
      <c r="G96" s="402"/>
      <c r="H96" s="375"/>
      <c r="I96" s="122">
        <v>21</v>
      </c>
      <c r="N96" s="46"/>
      <c r="S96" s="49"/>
    </row>
    <row r="97" spans="2:20" s="46" customFormat="1" ht="10.5" customHeight="1">
      <c r="C97" s="129" t="s">
        <v>259</v>
      </c>
      <c r="D97" s="130"/>
      <c r="E97" s="334">
        <f>E96/$G$9</f>
        <v>1.6574585635359115E-2</v>
      </c>
      <c r="F97" s="130"/>
      <c r="G97" s="130"/>
      <c r="H97" s="130"/>
      <c r="I97" s="334">
        <f>I96/$G$9</f>
        <v>5.8011049723756904E-2</v>
      </c>
      <c r="S97" s="60"/>
    </row>
    <row r="98" spans="2:20" s="7" customFormat="1" ht="3" customHeight="1">
      <c r="N98" s="46"/>
      <c r="S98" s="49"/>
    </row>
    <row r="99" spans="2:20" s="7" customFormat="1">
      <c r="B99" s="2" t="s">
        <v>22</v>
      </c>
      <c r="C99" s="8" t="s">
        <v>155</v>
      </c>
      <c r="E99" s="43"/>
    </row>
    <row r="100" spans="2:20" s="7" customFormat="1" ht="3.75" customHeight="1"/>
    <row r="101" spans="2:20" s="7" customFormat="1">
      <c r="B101" s="13"/>
      <c r="C101" s="316" t="s">
        <v>104</v>
      </c>
      <c r="D101" s="122">
        <v>232</v>
      </c>
      <c r="E101" s="316" t="s">
        <v>33</v>
      </c>
      <c r="F101" s="122">
        <v>60</v>
      </c>
      <c r="G101" s="316" t="s">
        <v>32</v>
      </c>
      <c r="H101" s="122">
        <v>33</v>
      </c>
      <c r="I101" s="316" t="s">
        <v>34</v>
      </c>
      <c r="J101" s="122">
        <v>82</v>
      </c>
      <c r="N101" s="116">
        <f>D101+F101+H101+J101</f>
        <v>407</v>
      </c>
      <c r="R101" s="174">
        <f>(4*D101+F101*0+H101*0+J101*0)/G9</f>
        <v>2.5635359116022101</v>
      </c>
    </row>
    <row r="102" spans="2:20" s="46" customFormat="1" ht="10.5" customHeight="1">
      <c r="C102" s="129" t="s">
        <v>259</v>
      </c>
      <c r="D102" s="334">
        <f>D101/$G$9</f>
        <v>0.64088397790055252</v>
      </c>
      <c r="E102" s="130"/>
      <c r="F102" s="334">
        <f>F101/$G$9</f>
        <v>0.16574585635359115</v>
      </c>
      <c r="G102" s="130"/>
      <c r="H102" s="334">
        <f>H101/$G$9</f>
        <v>9.1160220994475141E-2</v>
      </c>
      <c r="I102" s="332"/>
      <c r="J102" s="334">
        <f>J101/$G$9</f>
        <v>0.22651933701657459</v>
      </c>
      <c r="R102" s="176"/>
      <c r="S102" s="7"/>
    </row>
    <row r="103" spans="2:20" s="7" customFormat="1">
      <c r="B103" s="2" t="s">
        <v>21</v>
      </c>
      <c r="C103" s="8" t="s">
        <v>156</v>
      </c>
      <c r="R103" s="171"/>
      <c r="S103" s="49"/>
      <c r="T103" s="8" t="s">
        <v>482</v>
      </c>
    </row>
    <row r="104" spans="2:20" s="7" customFormat="1" ht="3.75" customHeight="1">
      <c r="R104" s="171"/>
      <c r="S104" s="49"/>
    </row>
    <row r="105" spans="2:20" s="7" customFormat="1">
      <c r="C105" s="316" t="s">
        <v>104</v>
      </c>
      <c r="D105" s="122">
        <v>115</v>
      </c>
      <c r="E105" s="316" t="s">
        <v>157</v>
      </c>
      <c r="F105" s="122">
        <v>19</v>
      </c>
      <c r="G105" s="316" t="s">
        <v>158</v>
      </c>
      <c r="H105" s="122">
        <v>80</v>
      </c>
      <c r="I105" s="403" t="s">
        <v>159</v>
      </c>
      <c r="J105" s="404"/>
      <c r="K105" s="122">
        <v>148</v>
      </c>
      <c r="N105" s="116">
        <f>SUM(D105:F105)+H105+K105</f>
        <v>362</v>
      </c>
      <c r="R105" s="174">
        <f>(D105*4+F105*0+H105*0+K105*0)/$G$9</f>
        <v>1.270718232044199</v>
      </c>
      <c r="S105" s="49"/>
      <c r="T105" s="278">
        <f>F106+H106+K106</f>
        <v>0.68232044198895025</v>
      </c>
    </row>
    <row r="106" spans="2:20" s="46" customFormat="1" ht="10.5" customHeight="1">
      <c r="C106" s="129" t="s">
        <v>259</v>
      </c>
      <c r="D106" s="334">
        <f>D105/$G$9</f>
        <v>0.31767955801104975</v>
      </c>
      <c r="E106" s="130"/>
      <c r="F106" s="334">
        <f>F105/$G$9</f>
        <v>5.2486187845303865E-2</v>
      </c>
      <c r="G106" s="130"/>
      <c r="H106" s="334">
        <f>H105/$G$9</f>
        <v>0.22099447513812154</v>
      </c>
      <c r="I106" s="130"/>
      <c r="J106" s="130"/>
      <c r="K106" s="334">
        <f>K105/$G$9</f>
        <v>0.40883977900552487</v>
      </c>
      <c r="P106" s="60"/>
      <c r="Q106" s="60"/>
      <c r="R106" s="177"/>
      <c r="T106" s="105"/>
    </row>
    <row r="107" spans="2:20" s="7" customFormat="1" ht="6" customHeight="1">
      <c r="N107" s="1"/>
      <c r="R107" s="171"/>
      <c r="S107" s="49"/>
    </row>
    <row r="108" spans="2:20" s="7" customFormat="1" ht="15" customHeight="1">
      <c r="B108" s="2" t="s">
        <v>23</v>
      </c>
      <c r="C108" s="8" t="s">
        <v>160</v>
      </c>
      <c r="N108" s="1"/>
      <c r="R108" s="171"/>
      <c r="S108" s="49"/>
    </row>
    <row r="109" spans="2:20" s="7" customFormat="1" ht="3.75" customHeight="1">
      <c r="N109" s="1"/>
      <c r="R109" s="171"/>
      <c r="S109" s="49"/>
    </row>
    <row r="110" spans="2:20" s="7" customFormat="1" ht="15" customHeight="1">
      <c r="C110" s="317" t="s">
        <v>104</v>
      </c>
      <c r="D110" s="122">
        <v>261</v>
      </c>
      <c r="E110" s="317" t="s">
        <v>157</v>
      </c>
      <c r="F110" s="122">
        <v>9</v>
      </c>
      <c r="G110" s="317" t="s">
        <v>158</v>
      </c>
      <c r="H110" s="122">
        <v>56</v>
      </c>
      <c r="I110" s="403" t="s">
        <v>159</v>
      </c>
      <c r="J110" s="404"/>
      <c r="K110" s="122">
        <v>36</v>
      </c>
      <c r="N110" s="116">
        <f>SUM(D110:F110)+H110+K110</f>
        <v>362</v>
      </c>
      <c r="R110" s="174">
        <f>(D110*4+F110*0+H110*0+K110*0)/$G$9</f>
        <v>2.8839779005524862</v>
      </c>
    </row>
    <row r="111" spans="2:20" s="46" customFormat="1" ht="10.5" customHeight="1">
      <c r="C111" s="129" t="s">
        <v>259</v>
      </c>
      <c r="D111" s="334">
        <f>D110/$G$9</f>
        <v>0.72099447513812154</v>
      </c>
      <c r="E111" s="130"/>
      <c r="F111" s="334">
        <f>F110/$G$9</f>
        <v>2.4861878453038673E-2</v>
      </c>
      <c r="G111" s="130"/>
      <c r="H111" s="334">
        <f>H110/$G$9</f>
        <v>0.15469613259668508</v>
      </c>
      <c r="I111" s="130"/>
      <c r="J111" s="130"/>
      <c r="K111" s="334">
        <f>K110/$G$9</f>
        <v>9.9447513812154692E-2</v>
      </c>
      <c r="L111" s="134"/>
      <c r="R111" s="177"/>
      <c r="T111" s="55"/>
    </row>
    <row r="112" spans="2:20" s="7" customFormat="1" ht="6" customHeight="1">
      <c r="N112" s="1"/>
      <c r="R112" s="171"/>
      <c r="S112" s="49"/>
    </row>
    <row r="113" spans="2:25" s="7" customFormat="1" ht="15" customHeight="1">
      <c r="B113" s="2" t="s">
        <v>161</v>
      </c>
      <c r="C113" s="8" t="s">
        <v>162</v>
      </c>
      <c r="N113" s="1"/>
      <c r="R113" s="171"/>
      <c r="S113" s="49"/>
    </row>
    <row r="114" spans="2:25" s="7" customFormat="1" ht="3.75" customHeight="1">
      <c r="N114" s="1"/>
      <c r="R114" s="171"/>
      <c r="S114" s="49"/>
    </row>
    <row r="115" spans="2:25" s="7" customFormat="1" ht="15" customHeight="1">
      <c r="C115" s="317" t="s">
        <v>104</v>
      </c>
      <c r="D115" s="122">
        <v>209</v>
      </c>
      <c r="E115" s="317" t="s">
        <v>163</v>
      </c>
      <c r="F115" s="122">
        <v>113</v>
      </c>
      <c r="G115" s="374" t="s">
        <v>165</v>
      </c>
      <c r="H115" s="375"/>
      <c r="I115" s="122">
        <v>1</v>
      </c>
      <c r="J115" s="317" t="s">
        <v>164</v>
      </c>
      <c r="K115" s="122">
        <v>39</v>
      </c>
      <c r="N115" s="116">
        <f>D115+F115+I115+K115</f>
        <v>362</v>
      </c>
      <c r="R115" s="174">
        <f>(D115*4+F115*0+H115*0+K115*0)/$G$9</f>
        <v>2.3093922651933703</v>
      </c>
      <c r="S115" s="49"/>
    </row>
    <row r="116" spans="2:25" s="46" customFormat="1" ht="10.5" customHeight="1">
      <c r="C116" s="129" t="s">
        <v>259</v>
      </c>
      <c r="D116" s="334">
        <f>D115/$G$9</f>
        <v>0.57734806629834257</v>
      </c>
      <c r="E116" s="130"/>
      <c r="F116" s="334">
        <f>F115/$G$9</f>
        <v>0.31215469613259667</v>
      </c>
      <c r="G116" s="130"/>
      <c r="H116" s="130"/>
      <c r="I116" s="334">
        <f>I115/$G$9</f>
        <v>2.7624309392265192E-3</v>
      </c>
      <c r="J116" s="130"/>
      <c r="K116" s="334">
        <f>K115/$G$9</f>
        <v>0.10773480662983426</v>
      </c>
      <c r="L116" s="134"/>
      <c r="R116" s="176"/>
      <c r="S116" s="60"/>
    </row>
    <row r="117" spans="2:25" s="7" customFormat="1" ht="4.5" customHeight="1">
      <c r="D117" s="74"/>
      <c r="F117" s="74"/>
      <c r="I117" s="74"/>
      <c r="K117" s="74"/>
      <c r="R117" s="171"/>
      <c r="S117" s="49"/>
    </row>
    <row r="118" spans="2:25" s="7" customFormat="1" ht="15" customHeight="1">
      <c r="B118" s="2" t="s">
        <v>47</v>
      </c>
      <c r="C118" s="8" t="s">
        <v>166</v>
      </c>
      <c r="R118" s="171"/>
      <c r="S118" s="49"/>
    </row>
    <row r="119" spans="2:25" s="7" customFormat="1" ht="4.5" customHeight="1">
      <c r="R119" s="171"/>
      <c r="S119" s="49"/>
    </row>
    <row r="120" spans="2:25" s="7" customFormat="1" ht="15" customHeight="1">
      <c r="C120" s="317" t="s">
        <v>104</v>
      </c>
      <c r="D120" s="122">
        <v>327</v>
      </c>
      <c r="E120" s="317" t="s">
        <v>163</v>
      </c>
      <c r="F120" s="122">
        <v>28</v>
      </c>
      <c r="G120" s="374" t="s">
        <v>165</v>
      </c>
      <c r="H120" s="375"/>
      <c r="I120" s="122">
        <v>2</v>
      </c>
      <c r="J120" s="317" t="s">
        <v>164</v>
      </c>
      <c r="K120" s="122">
        <v>5</v>
      </c>
      <c r="N120" s="116">
        <f>D120+F120+I120+K120</f>
        <v>362</v>
      </c>
      <c r="R120" s="174">
        <f>(D120*4+F120*0+H120*0+K120*0)/$G$9</f>
        <v>3.6132596685082872</v>
      </c>
      <c r="S120" s="49"/>
    </row>
    <row r="121" spans="2:25" s="46" customFormat="1" ht="10.5" customHeight="1">
      <c r="C121" s="129" t="s">
        <v>259</v>
      </c>
      <c r="D121" s="334">
        <f>D120/$G$9</f>
        <v>0.90331491712707179</v>
      </c>
      <c r="E121" s="130"/>
      <c r="F121" s="334">
        <f>F120/$G$9</f>
        <v>7.7348066298342538E-2</v>
      </c>
      <c r="G121" s="130"/>
      <c r="H121" s="130"/>
      <c r="I121" s="334">
        <f>I120/$G$9</f>
        <v>5.5248618784530384E-3</v>
      </c>
      <c r="J121" s="130"/>
      <c r="K121" s="334">
        <f>K120/$G$9</f>
        <v>1.3812154696132596E-2</v>
      </c>
      <c r="L121" s="134"/>
      <c r="R121" s="176"/>
      <c r="S121" s="60"/>
    </row>
    <row r="122" spans="2:25" s="7" customFormat="1" ht="15" customHeight="1">
      <c r="B122" s="2" t="s">
        <v>64</v>
      </c>
      <c r="C122" s="8" t="s">
        <v>167</v>
      </c>
      <c r="D122" s="46"/>
      <c r="E122" s="46"/>
      <c r="F122" s="46"/>
      <c r="G122" s="46"/>
      <c r="H122" s="46"/>
      <c r="I122" s="46"/>
      <c r="K122" s="74"/>
      <c r="R122" s="171"/>
      <c r="S122" s="49"/>
    </row>
    <row r="123" spans="2:25" s="7" customFormat="1" ht="6" customHeight="1">
      <c r="C123" s="323"/>
      <c r="D123" s="46"/>
      <c r="E123" s="46"/>
      <c r="F123" s="46"/>
      <c r="G123" s="46"/>
      <c r="H123" s="46"/>
      <c r="I123" s="46"/>
      <c r="K123" s="74"/>
      <c r="R123" s="171"/>
      <c r="S123" s="49"/>
    </row>
    <row r="124" spans="2:25" s="7" customFormat="1" ht="15" customHeight="1">
      <c r="C124" s="323" t="s">
        <v>6</v>
      </c>
      <c r="D124" s="325">
        <v>0</v>
      </c>
      <c r="E124" s="328">
        <v>1</v>
      </c>
      <c r="F124" s="328">
        <v>2</v>
      </c>
      <c r="G124" s="328">
        <v>3</v>
      </c>
      <c r="H124" s="326">
        <v>4</v>
      </c>
      <c r="I124" s="46" t="s">
        <v>12</v>
      </c>
      <c r="K124" s="74"/>
      <c r="R124" s="171"/>
      <c r="S124" s="49"/>
    </row>
    <row r="125" spans="2:25" s="7" customFormat="1" ht="15" customHeight="1">
      <c r="C125" s="323"/>
      <c r="D125" s="117">
        <v>7</v>
      </c>
      <c r="E125" s="118">
        <v>32</v>
      </c>
      <c r="F125" s="118">
        <v>98</v>
      </c>
      <c r="G125" s="118">
        <v>144</v>
      </c>
      <c r="H125" s="119">
        <v>81</v>
      </c>
      <c r="I125" s="46"/>
      <c r="K125" s="74"/>
      <c r="N125" s="116">
        <f>SUM(D125:H125)</f>
        <v>362</v>
      </c>
      <c r="P125" s="170">
        <f>($D$23*D125+$E$23*E125+$F$23*F125+$G$23*G125+$H$23*H125)/$G$9</f>
        <v>2.7182320441988952</v>
      </c>
      <c r="R125" s="174">
        <f>($D$28*D125+$E$28*E125+$F$28*F125+$G$28*G125+$H$28*H125)/$G$9</f>
        <v>2.7182320441988952</v>
      </c>
    </row>
    <row r="126" spans="2:25" s="7" customFormat="1" ht="10.5" customHeight="1">
      <c r="C126" s="193" t="s">
        <v>259</v>
      </c>
      <c r="D126" s="334">
        <f>D125/$G$9</f>
        <v>1.9337016574585635E-2</v>
      </c>
      <c r="E126" s="334">
        <f>E125/$G$9</f>
        <v>8.8397790055248615E-2</v>
      </c>
      <c r="F126" s="334">
        <f>F125/$G$9</f>
        <v>0.27071823204419887</v>
      </c>
      <c r="G126" s="334">
        <f>G125/$G$9</f>
        <v>0.39779005524861877</v>
      </c>
      <c r="H126" s="334">
        <f>H125/$G$9</f>
        <v>0.22375690607734808</v>
      </c>
      <c r="I126" s="133"/>
      <c r="J126" s="23"/>
      <c r="K126" s="74"/>
      <c r="L126" s="23"/>
      <c r="M126" s="23"/>
      <c r="N126" s="23"/>
      <c r="O126" s="23"/>
      <c r="P126" s="179"/>
      <c r="Q126" s="23"/>
      <c r="R126" s="178"/>
      <c r="S126" s="23"/>
      <c r="T126" s="82"/>
      <c r="U126" s="23"/>
      <c r="V126" s="23"/>
      <c r="W126" s="23"/>
      <c r="X126" s="23"/>
      <c r="Y126" s="23"/>
    </row>
    <row r="127" spans="2:25" s="7" customFormat="1" ht="15" customHeight="1">
      <c r="B127" s="2" t="s">
        <v>65</v>
      </c>
      <c r="C127" s="8" t="s">
        <v>168</v>
      </c>
      <c r="D127" s="46"/>
      <c r="E127" s="46"/>
      <c r="F127" s="46"/>
      <c r="G127" s="46"/>
      <c r="H127" s="46"/>
      <c r="I127" s="46"/>
      <c r="K127" s="74"/>
      <c r="P127" s="179"/>
      <c r="R127" s="171"/>
      <c r="S127" s="49"/>
      <c r="V127" s="23"/>
      <c r="W127" s="23"/>
      <c r="X127" s="23"/>
      <c r="Y127" s="23"/>
    </row>
    <row r="128" spans="2:25" s="7" customFormat="1" ht="3" customHeight="1">
      <c r="C128" s="323"/>
      <c r="D128" s="46"/>
      <c r="E128" s="46"/>
      <c r="F128" s="46"/>
      <c r="G128" s="46"/>
      <c r="H128" s="46"/>
      <c r="I128" s="46"/>
      <c r="K128" s="74"/>
      <c r="P128" s="179"/>
      <c r="R128" s="171"/>
      <c r="S128" s="49"/>
      <c r="V128" s="23"/>
      <c r="W128" s="23"/>
      <c r="X128" s="23"/>
      <c r="Y128" s="23"/>
    </row>
    <row r="129" spans="2:25" s="7" customFormat="1" ht="15" customHeight="1">
      <c r="C129" s="323" t="s">
        <v>6</v>
      </c>
      <c r="D129" s="325">
        <v>0</v>
      </c>
      <c r="E129" s="328">
        <v>1</v>
      </c>
      <c r="F129" s="328">
        <v>2</v>
      </c>
      <c r="G129" s="328">
        <v>3</v>
      </c>
      <c r="H129" s="326">
        <v>4</v>
      </c>
      <c r="I129" s="46" t="s">
        <v>12</v>
      </c>
      <c r="K129" s="74"/>
      <c r="P129" s="179"/>
      <c r="R129" s="171"/>
      <c r="S129" s="49"/>
      <c r="V129" s="23"/>
      <c r="W129" s="23"/>
      <c r="X129" s="23"/>
      <c r="Y129" s="23"/>
    </row>
    <row r="130" spans="2:25" s="7" customFormat="1" ht="15" customHeight="1">
      <c r="C130" s="323"/>
      <c r="D130" s="117">
        <v>4</v>
      </c>
      <c r="E130" s="118">
        <v>10</v>
      </c>
      <c r="F130" s="118">
        <v>69</v>
      </c>
      <c r="G130" s="118">
        <v>151</v>
      </c>
      <c r="H130" s="119">
        <v>128</v>
      </c>
      <c r="I130" s="46"/>
      <c r="K130" s="74"/>
      <c r="N130" s="116">
        <f>SUM(D130:H130)</f>
        <v>362</v>
      </c>
      <c r="P130" s="170">
        <f>($D$23*D130+$E$23*E130+$F$23*F130+$G$23*G130+$H$23*H130)/$G$9</f>
        <v>3.0745856353591159</v>
      </c>
      <c r="R130" s="174">
        <f>($D$28*D130+$E$28*E130+$F$28*F130+$G$28*G130+$H$28*H130)/$G$9</f>
        <v>3.0745856353591159</v>
      </c>
      <c r="V130" s="23"/>
      <c r="W130" s="23"/>
      <c r="X130" s="23"/>
      <c r="Y130" s="23"/>
    </row>
    <row r="131" spans="2:25" s="7" customFormat="1" ht="10.5" customHeight="1">
      <c r="C131" s="193" t="s">
        <v>259</v>
      </c>
      <c r="D131" s="334">
        <f>D130/$G$9</f>
        <v>1.1049723756906077E-2</v>
      </c>
      <c r="E131" s="334">
        <f>E130/$G$9</f>
        <v>2.7624309392265192E-2</v>
      </c>
      <c r="F131" s="334">
        <f>F130/$G$9</f>
        <v>0.19060773480662985</v>
      </c>
      <c r="G131" s="334">
        <f>G130/$G$9</f>
        <v>0.41712707182320441</v>
      </c>
      <c r="H131" s="334">
        <f>H130/$G$9</f>
        <v>0.35359116022099446</v>
      </c>
      <c r="I131" s="46"/>
      <c r="P131" s="171"/>
      <c r="R131" s="171"/>
      <c r="S131" s="49"/>
    </row>
    <row r="132" spans="2:25" s="7" customFormat="1" ht="15" customHeight="1">
      <c r="B132" s="2" t="s">
        <v>36</v>
      </c>
      <c r="C132" s="8" t="s">
        <v>85</v>
      </c>
      <c r="P132" s="171"/>
      <c r="R132" s="171"/>
      <c r="S132" s="49"/>
    </row>
    <row r="133" spans="2:25" s="7" customFormat="1" ht="5.25" customHeight="1">
      <c r="P133" s="171"/>
      <c r="R133" s="171"/>
      <c r="S133" s="49"/>
    </row>
    <row r="134" spans="2:25" s="7" customFormat="1" ht="15" customHeight="1">
      <c r="B134" s="371" t="s">
        <v>83</v>
      </c>
      <c r="C134" s="372"/>
      <c r="D134" s="325">
        <v>0</v>
      </c>
      <c r="E134" s="328">
        <v>1</v>
      </c>
      <c r="F134" s="328">
        <v>2</v>
      </c>
      <c r="G134" s="328">
        <v>3</v>
      </c>
      <c r="H134" s="326">
        <v>4</v>
      </c>
      <c r="I134" s="367" t="s">
        <v>169</v>
      </c>
      <c r="J134" s="368"/>
      <c r="P134" s="171"/>
      <c r="R134" s="171"/>
      <c r="S134" s="49"/>
    </row>
    <row r="135" spans="2:25" s="7" customFormat="1" ht="15" customHeight="1">
      <c r="C135" s="323"/>
      <c r="D135" s="117">
        <v>24</v>
      </c>
      <c r="E135" s="118">
        <v>71</v>
      </c>
      <c r="F135" s="118">
        <v>159</v>
      </c>
      <c r="G135" s="118">
        <v>95</v>
      </c>
      <c r="H135" s="119">
        <v>13</v>
      </c>
      <c r="I135" s="46"/>
      <c r="J135" s="46"/>
      <c r="K135" s="46"/>
      <c r="L135" s="46"/>
      <c r="M135" s="14"/>
      <c r="N135" s="116">
        <f>SUM(D135:H135)</f>
        <v>362</v>
      </c>
      <c r="P135" s="170">
        <f>($D$23*D135+$E$23*E135+$F$23*F135+$G$23*G135+$H$23*H135)/$G$9</f>
        <v>2.0055248618784529</v>
      </c>
      <c r="R135" s="174">
        <f>($D$28*H135+$E$28*G135+$F$28*F135+$G$28*E135+$H$28*D135)/$G$9</f>
        <v>1.9944751381215469</v>
      </c>
    </row>
    <row r="136" spans="2:25" s="7" customFormat="1" ht="10.5" customHeight="1">
      <c r="C136" s="193" t="s">
        <v>259</v>
      </c>
      <c r="D136" s="334">
        <f>D135/$G$9</f>
        <v>6.6298342541436461E-2</v>
      </c>
      <c r="E136" s="334">
        <f>E135/$G$9</f>
        <v>0.19613259668508287</v>
      </c>
      <c r="F136" s="334">
        <f>F135/$G$9</f>
        <v>0.43922651933701656</v>
      </c>
      <c r="G136" s="334">
        <f>G135/$G$9</f>
        <v>0.26243093922651933</v>
      </c>
      <c r="H136" s="334">
        <f>H135/$G$9</f>
        <v>3.591160220994475E-2</v>
      </c>
      <c r="I136" s="46"/>
      <c r="J136" s="46"/>
      <c r="K136" s="46"/>
      <c r="L136" s="46"/>
      <c r="M136" s="14"/>
      <c r="N136" s="23"/>
      <c r="O136" s="23"/>
      <c r="P136" s="23"/>
      <c r="Q136" s="23"/>
      <c r="R136" s="23"/>
      <c r="S136" s="23"/>
    </row>
    <row r="137" spans="2:25" s="7" customFormat="1" ht="12.75" customHeight="1" thickBot="1">
      <c r="S137" s="49"/>
    </row>
    <row r="138" spans="2:25" s="7" customFormat="1" ht="25.5" customHeight="1" thickTop="1" thickBot="1">
      <c r="C138" s="378" t="s">
        <v>115</v>
      </c>
      <c r="D138" s="379"/>
      <c r="E138" s="379"/>
      <c r="F138" s="379"/>
      <c r="G138" s="379"/>
      <c r="H138" s="379"/>
      <c r="I138" s="394">
        <f>(R135+R130+R125+R120+R115+R110+R105+R101+R63+R59+R54+R49+R44+R39+R34+R29)/16</f>
        <v>2.5448895027624308</v>
      </c>
      <c r="J138" s="395"/>
      <c r="K138" s="396" t="s">
        <v>260</v>
      </c>
      <c r="L138" s="396"/>
      <c r="M138" s="396"/>
      <c r="N138" s="396"/>
      <c r="O138" s="396"/>
      <c r="P138" s="396"/>
      <c r="Q138" s="396"/>
      <c r="R138" s="397"/>
      <c r="S138" s="49"/>
    </row>
    <row r="139" spans="2:25" s="7" customFormat="1" ht="10.5" customHeight="1" thickTop="1"/>
    <row r="140" spans="2:25" s="7" customFormat="1" ht="18.75">
      <c r="B140" s="114" t="s">
        <v>110</v>
      </c>
      <c r="C140" s="114"/>
      <c r="D140" s="114"/>
      <c r="E140" s="114"/>
      <c r="F140" s="114"/>
      <c r="G140" s="114"/>
      <c r="H140" s="114"/>
      <c r="I140" s="114"/>
      <c r="J140" s="114"/>
      <c r="K140" s="114"/>
      <c r="L140" s="114"/>
      <c r="M140" s="114"/>
      <c r="N140" s="114"/>
      <c r="O140" s="114"/>
      <c r="P140" s="114"/>
      <c r="Q140" s="114"/>
      <c r="R140" s="114"/>
      <c r="S140" s="114"/>
    </row>
    <row r="141" spans="2:25" s="7" customFormat="1" ht="9" customHeight="1">
      <c r="S141" s="49"/>
    </row>
    <row r="142" spans="2:25" s="7" customFormat="1">
      <c r="B142" s="321" t="s">
        <v>7</v>
      </c>
      <c r="C142" s="15" t="s">
        <v>172</v>
      </c>
      <c r="D142" s="26"/>
      <c r="E142" s="26"/>
      <c r="F142" s="26"/>
      <c r="G142" s="26"/>
      <c r="H142" s="26"/>
      <c r="L142" s="43"/>
      <c r="N142" s="85" t="s">
        <v>113</v>
      </c>
      <c r="P142" s="85" t="s">
        <v>114</v>
      </c>
      <c r="R142" s="60" t="s">
        <v>171</v>
      </c>
      <c r="S142" s="49"/>
    </row>
    <row r="143" spans="2:25" s="7" customFormat="1" ht="3.75" customHeight="1">
      <c r="C143" s="323"/>
      <c r="S143" s="49"/>
    </row>
    <row r="144" spans="2:25" s="7" customFormat="1">
      <c r="C144" s="323" t="s">
        <v>6</v>
      </c>
      <c r="D144" s="325">
        <v>0</v>
      </c>
      <c r="E144" s="328">
        <v>1</v>
      </c>
      <c r="F144" s="328">
        <v>2</v>
      </c>
      <c r="G144" s="328">
        <v>3</v>
      </c>
      <c r="H144" s="326">
        <v>4</v>
      </c>
      <c r="I144" s="46" t="s">
        <v>12</v>
      </c>
      <c r="J144" s="46"/>
      <c r="P144" s="401"/>
      <c r="Q144" s="401"/>
      <c r="R144" s="401"/>
      <c r="S144" s="401"/>
    </row>
    <row r="145" spans="2:19" s="7" customFormat="1" ht="15" customHeight="1">
      <c r="C145" s="323"/>
      <c r="D145" s="117">
        <v>0</v>
      </c>
      <c r="E145" s="118">
        <v>12</v>
      </c>
      <c r="F145" s="118">
        <v>24</v>
      </c>
      <c r="G145" s="118">
        <v>96</v>
      </c>
      <c r="H145" s="119">
        <v>230</v>
      </c>
      <c r="I145" s="46"/>
      <c r="K145" s="46"/>
      <c r="L145" s="46"/>
      <c r="M145" s="14"/>
      <c r="N145" s="116">
        <f>D145+E145+F145+G145+H145</f>
        <v>362</v>
      </c>
      <c r="P145" s="170">
        <f>($D$23*D145+$E$23*E145+$F$23*F145+$G$23*G145+$H$23*H145)/$G$9</f>
        <v>3.5027624309392267</v>
      </c>
      <c r="Q145" s="171"/>
      <c r="R145" s="172">
        <f>($D$28*D145+$E$28*E145+$F$28*F145+$G$28*G145+$H$28*H145)/$G$9</f>
        <v>3.5027624309392267</v>
      </c>
    </row>
    <row r="146" spans="2:19" s="7" customFormat="1" ht="10.5" customHeight="1">
      <c r="C146" s="193" t="s">
        <v>259</v>
      </c>
      <c r="D146" s="334">
        <f>D145/$G$9</f>
        <v>0</v>
      </c>
      <c r="E146" s="334">
        <f>E145/$G$9</f>
        <v>3.3149171270718231E-2</v>
      </c>
      <c r="F146" s="334">
        <f>F145/$G$9</f>
        <v>6.6298342541436461E-2</v>
      </c>
      <c r="G146" s="334">
        <f>G145/$G$9</f>
        <v>0.26519337016574585</v>
      </c>
      <c r="H146" s="334">
        <f>H145/$G$9</f>
        <v>0.63535911602209949</v>
      </c>
      <c r="I146" s="175"/>
      <c r="P146" s="171"/>
      <c r="Q146" s="171"/>
      <c r="R146" s="171"/>
      <c r="S146" s="49"/>
    </row>
    <row r="147" spans="2:19" s="7" customFormat="1">
      <c r="B147" s="2" t="s">
        <v>8</v>
      </c>
      <c r="C147" s="8" t="s">
        <v>173</v>
      </c>
      <c r="K147" s="23"/>
      <c r="N147" s="1"/>
      <c r="P147" s="171"/>
      <c r="Q147" s="171"/>
      <c r="R147" s="171"/>
      <c r="S147" s="49"/>
    </row>
    <row r="148" spans="2:19" s="7" customFormat="1" ht="3.75" customHeight="1">
      <c r="N148" s="1"/>
      <c r="P148" s="171"/>
      <c r="Q148" s="171"/>
      <c r="R148" s="171"/>
      <c r="S148" s="49"/>
    </row>
    <row r="149" spans="2:19" s="7" customFormat="1">
      <c r="C149" s="323" t="s">
        <v>6</v>
      </c>
      <c r="D149" s="325">
        <v>0</v>
      </c>
      <c r="E149" s="328">
        <v>1</v>
      </c>
      <c r="F149" s="328">
        <v>2</v>
      </c>
      <c r="G149" s="328">
        <v>3</v>
      </c>
      <c r="H149" s="326">
        <v>4</v>
      </c>
      <c r="I149" s="46" t="s">
        <v>12</v>
      </c>
      <c r="J149" s="14"/>
      <c r="N149" s="116">
        <f>D150+E150+F150+G150+H150</f>
        <v>362</v>
      </c>
      <c r="P149" s="170">
        <f>($D$23*D150+$E$23*E150+$F$23*F150+$G$23*G150+$H$23*H150)/$G$9</f>
        <v>3.430939226519337</v>
      </c>
      <c r="Q149" s="171"/>
      <c r="R149" s="174">
        <f>($D$28*D150+$E$28*E150+$F$28*F150+$G$28*G150+$H$28*H150)/$G$9</f>
        <v>3.430939226519337</v>
      </c>
    </row>
    <row r="150" spans="2:19" s="14" customFormat="1" ht="12" customHeight="1">
      <c r="C150" s="323"/>
      <c r="D150" s="117">
        <v>2</v>
      </c>
      <c r="E150" s="118">
        <v>15</v>
      </c>
      <c r="F150" s="118">
        <v>32</v>
      </c>
      <c r="G150" s="118">
        <v>89</v>
      </c>
      <c r="H150" s="119">
        <v>224</v>
      </c>
      <c r="I150" s="46"/>
      <c r="J150" s="7"/>
      <c r="O150" s="83"/>
      <c r="Q150" s="105"/>
    </row>
    <row r="151" spans="2:19" s="7" customFormat="1" ht="10.5" customHeight="1">
      <c r="C151" s="193" t="s">
        <v>259</v>
      </c>
      <c r="D151" s="334">
        <f t="shared" ref="D151:H151" si="0">D150/$G$9</f>
        <v>5.5248618784530384E-3</v>
      </c>
      <c r="E151" s="334">
        <f t="shared" si="0"/>
        <v>4.1436464088397788E-2</v>
      </c>
      <c r="F151" s="334">
        <f t="shared" si="0"/>
        <v>8.8397790055248615E-2</v>
      </c>
      <c r="G151" s="334">
        <f t="shared" si="0"/>
        <v>0.24585635359116023</v>
      </c>
      <c r="H151" s="335">
        <f t="shared" si="0"/>
        <v>0.61878453038674031</v>
      </c>
      <c r="N151" s="1"/>
      <c r="S151" s="49"/>
    </row>
    <row r="152" spans="2:19" s="7" customFormat="1">
      <c r="B152" s="2" t="s">
        <v>9</v>
      </c>
      <c r="C152" s="8" t="s">
        <v>174</v>
      </c>
      <c r="N152" s="1"/>
      <c r="S152" s="49"/>
    </row>
    <row r="153" spans="2:19" s="7" customFormat="1" ht="3.75" customHeight="1">
      <c r="N153" s="1"/>
      <c r="S153" s="49"/>
    </row>
    <row r="154" spans="2:19" s="7" customFormat="1">
      <c r="C154" s="323" t="s">
        <v>6</v>
      </c>
      <c r="D154" s="325">
        <v>0</v>
      </c>
      <c r="E154" s="328">
        <v>1</v>
      </c>
      <c r="F154" s="328">
        <v>2</v>
      </c>
      <c r="G154" s="328">
        <v>3</v>
      </c>
      <c r="H154" s="326">
        <v>4</v>
      </c>
      <c r="I154" s="46" t="s">
        <v>12</v>
      </c>
      <c r="J154" s="14"/>
      <c r="N154" s="116">
        <f>D155+E155+F155+G155+H155</f>
        <v>362</v>
      </c>
      <c r="P154" s="170">
        <f>($D$23*D155+$E$23*E155+$F$23*F155+$G$23*G155+$H$23*H155)/$G$9</f>
        <v>2.9475138121546962</v>
      </c>
      <c r="Q154" s="171"/>
      <c r="R154" s="174">
        <f>($D$28*D155+$E$28*E155+$F$28*F155+$G$28*G155+$H$28*H155)/$G$9</f>
        <v>2.9475138121546962</v>
      </c>
    </row>
    <row r="155" spans="2:19" s="14" customFormat="1" ht="12" customHeight="1">
      <c r="C155" s="323"/>
      <c r="D155" s="117">
        <v>17</v>
      </c>
      <c r="E155" s="118">
        <v>31</v>
      </c>
      <c r="F155" s="118">
        <v>64</v>
      </c>
      <c r="G155" s="118">
        <v>92</v>
      </c>
      <c r="H155" s="119">
        <v>158</v>
      </c>
      <c r="I155" s="46"/>
      <c r="J155" s="7"/>
      <c r="Q155" s="105"/>
    </row>
    <row r="156" spans="2:19" s="7" customFormat="1" ht="10.5" customHeight="1">
      <c r="C156" s="193" t="s">
        <v>259</v>
      </c>
      <c r="D156" s="334">
        <f t="shared" ref="D156" si="1">D155/$G$9</f>
        <v>4.6961325966850827E-2</v>
      </c>
      <c r="E156" s="334">
        <f t="shared" ref="E156" si="2">E155/$G$9</f>
        <v>8.5635359116022103E-2</v>
      </c>
      <c r="F156" s="334">
        <f t="shared" ref="F156" si="3">F155/$G$9</f>
        <v>0.17679558011049723</v>
      </c>
      <c r="G156" s="334">
        <f t="shared" ref="G156" si="4">G155/$G$9</f>
        <v>0.2541436464088398</v>
      </c>
      <c r="H156" s="335">
        <f t="shared" ref="H156" si="5">H155/$G$9</f>
        <v>0.43646408839779005</v>
      </c>
      <c r="N156" s="1"/>
      <c r="S156" s="49"/>
    </row>
    <row r="157" spans="2:19" s="7" customFormat="1">
      <c r="B157" s="2" t="s">
        <v>10</v>
      </c>
      <c r="C157" s="8" t="s">
        <v>175</v>
      </c>
      <c r="N157" s="1"/>
      <c r="S157" s="49"/>
    </row>
    <row r="158" spans="2:19" s="7" customFormat="1" ht="3.75" customHeight="1">
      <c r="B158" s="46"/>
      <c r="N158" s="1"/>
      <c r="S158" s="49"/>
    </row>
    <row r="159" spans="2:19" s="7" customFormat="1">
      <c r="C159" s="323" t="s">
        <v>6</v>
      </c>
      <c r="D159" s="325">
        <v>0</v>
      </c>
      <c r="E159" s="328">
        <v>1</v>
      </c>
      <c r="F159" s="328">
        <v>2</v>
      </c>
      <c r="G159" s="328">
        <v>3</v>
      </c>
      <c r="H159" s="326">
        <v>4</v>
      </c>
      <c r="I159" s="46" t="s">
        <v>12</v>
      </c>
      <c r="J159" s="14"/>
      <c r="N159" s="116">
        <f>D160+E160+F160+G160+H160</f>
        <v>362</v>
      </c>
      <c r="P159" s="170">
        <f>($D$23*D160+$E$23*E160+$F$23*F160+$G$23*G160+$H$23*H160)/$G$9</f>
        <v>3.0524861878453038</v>
      </c>
      <c r="Q159" s="171"/>
      <c r="R159" s="174">
        <f>($D$28*D160+$E$28*E160+$F$28*F160+$G$28*G160+$H$28*H160)/$G$9</f>
        <v>3.0524861878453038</v>
      </c>
    </row>
    <row r="160" spans="2:19" s="14" customFormat="1" ht="12" customHeight="1">
      <c r="C160" s="323"/>
      <c r="D160" s="117">
        <v>11</v>
      </c>
      <c r="E160" s="118">
        <v>14</v>
      </c>
      <c r="F160" s="118">
        <v>77</v>
      </c>
      <c r="G160" s="118">
        <v>103</v>
      </c>
      <c r="H160" s="119">
        <v>157</v>
      </c>
      <c r="I160" s="46"/>
      <c r="J160" s="7"/>
      <c r="Q160" s="105"/>
    </row>
    <row r="161" spans="2:19" s="7" customFormat="1" ht="10.5" customHeight="1">
      <c r="C161" s="193" t="s">
        <v>259</v>
      </c>
      <c r="D161" s="334">
        <f t="shared" ref="D161" si="6">D160/$G$9</f>
        <v>3.0386740331491711E-2</v>
      </c>
      <c r="E161" s="334">
        <f t="shared" ref="E161" si="7">E160/$G$9</f>
        <v>3.8674033149171269E-2</v>
      </c>
      <c r="F161" s="334">
        <f t="shared" ref="F161" si="8">F160/$G$9</f>
        <v>0.212707182320442</v>
      </c>
      <c r="G161" s="334">
        <f t="shared" ref="G161" si="9">G160/$G$9</f>
        <v>0.28453038674033149</v>
      </c>
      <c r="H161" s="335">
        <f t="shared" ref="H161" si="10">H160/$G$9</f>
        <v>0.43370165745856354</v>
      </c>
      <c r="N161" s="1"/>
      <c r="S161" s="49"/>
    </row>
    <row r="162" spans="2:19" s="7" customFormat="1">
      <c r="B162" s="2" t="s">
        <v>11</v>
      </c>
      <c r="C162" s="8" t="s">
        <v>28</v>
      </c>
      <c r="H162" s="46"/>
      <c r="I162" s="46"/>
      <c r="N162" s="1"/>
      <c r="S162" s="49"/>
    </row>
    <row r="163" spans="2:19" s="7" customFormat="1" ht="3.75" customHeight="1">
      <c r="C163" s="46"/>
      <c r="D163" s="46"/>
      <c r="E163" s="46"/>
      <c r="F163" s="46"/>
      <c r="G163" s="46"/>
      <c r="H163" s="46"/>
      <c r="I163" s="46"/>
      <c r="N163" s="1"/>
      <c r="S163" s="49"/>
    </row>
    <row r="164" spans="2:19" s="7" customFormat="1">
      <c r="C164" s="323" t="s">
        <v>6</v>
      </c>
      <c r="D164" s="325">
        <v>0</v>
      </c>
      <c r="E164" s="328">
        <v>1</v>
      </c>
      <c r="F164" s="328">
        <v>2</v>
      </c>
      <c r="G164" s="328">
        <v>3</v>
      </c>
      <c r="H164" s="326">
        <v>4</v>
      </c>
      <c r="I164" s="46" t="s">
        <v>12</v>
      </c>
      <c r="J164" s="14"/>
      <c r="N164" s="116">
        <f>D165+E165+F165+G165+H165</f>
        <v>362</v>
      </c>
      <c r="P164" s="170">
        <f>($D$23*D165+$E$23*E165+$F$23*F165+$G$23*G165+$H$23*H165)/$G$9</f>
        <v>3.160220994475138</v>
      </c>
      <c r="Q164" s="171"/>
      <c r="R164" s="174">
        <f>($D$28*D165+$E$28*E165+$F$28*F165+$G$28*G165+$H$28*H165)/$G$9</f>
        <v>3.160220994475138</v>
      </c>
    </row>
    <row r="165" spans="2:19" s="14" customFormat="1" ht="12" customHeight="1">
      <c r="C165" s="323"/>
      <c r="D165" s="117">
        <v>7</v>
      </c>
      <c r="E165" s="118">
        <v>18</v>
      </c>
      <c r="F165" s="118">
        <v>61</v>
      </c>
      <c r="G165" s="118">
        <v>100</v>
      </c>
      <c r="H165" s="119">
        <v>176</v>
      </c>
      <c r="I165" s="46"/>
      <c r="J165" s="7"/>
      <c r="Q165" s="105"/>
    </row>
    <row r="166" spans="2:19" s="7" customFormat="1" ht="10.5" customHeight="1">
      <c r="C166" s="193" t="s">
        <v>259</v>
      </c>
      <c r="D166" s="334">
        <f t="shared" ref="D166" si="11">D165/$G$9</f>
        <v>1.9337016574585635E-2</v>
      </c>
      <c r="E166" s="334">
        <f t="shared" ref="E166" si="12">E165/$G$9</f>
        <v>4.9723756906077346E-2</v>
      </c>
      <c r="F166" s="334">
        <f t="shared" ref="F166" si="13">F165/$G$9</f>
        <v>0.16850828729281769</v>
      </c>
      <c r="G166" s="334">
        <f t="shared" ref="G166" si="14">G165/$G$9</f>
        <v>0.27624309392265195</v>
      </c>
      <c r="H166" s="335">
        <f t="shared" ref="H166" si="15">H165/$G$9</f>
        <v>0.48618784530386738</v>
      </c>
      <c r="N166" s="1"/>
      <c r="S166" s="49"/>
    </row>
    <row r="167" spans="2:19" s="7" customFormat="1">
      <c r="B167" s="2" t="s">
        <v>13</v>
      </c>
      <c r="C167" s="8" t="s">
        <v>27</v>
      </c>
      <c r="N167" s="1"/>
      <c r="S167" s="49"/>
    </row>
    <row r="168" spans="2:19" s="7" customFormat="1" ht="3.75" customHeight="1">
      <c r="B168" s="2"/>
      <c r="C168" s="10"/>
      <c r="N168" s="1"/>
      <c r="S168" s="49"/>
    </row>
    <row r="169" spans="2:19" s="7" customFormat="1">
      <c r="B169" s="2"/>
      <c r="C169" s="323" t="s">
        <v>6</v>
      </c>
      <c r="D169" s="325">
        <v>0</v>
      </c>
      <c r="E169" s="328">
        <v>1</v>
      </c>
      <c r="F169" s="328">
        <v>2</v>
      </c>
      <c r="G169" s="328">
        <v>3</v>
      </c>
      <c r="H169" s="326">
        <v>4</v>
      </c>
      <c r="I169" s="46" t="s">
        <v>12</v>
      </c>
      <c r="J169" s="46"/>
      <c r="N169" s="116">
        <f>D170+E170+F170+G170+H170</f>
        <v>362</v>
      </c>
      <c r="P169" s="170">
        <f>($D$23*D170+$E$23*E170+$F$23*F170+$G$23*G170+$H$23*H170)/$G$9</f>
        <v>3.6022099447513813</v>
      </c>
      <c r="Q169" s="171"/>
      <c r="R169" s="174">
        <f>($D$28*D170+$E$28*E170+$F$28*F170+$G$28*G170+$H$28*H170)/$G$9</f>
        <v>3.6022099447513813</v>
      </c>
    </row>
    <row r="170" spans="2:19" s="46" customFormat="1" ht="12" customHeight="1">
      <c r="B170" s="324"/>
      <c r="C170" s="323"/>
      <c r="D170" s="117">
        <v>2</v>
      </c>
      <c r="E170" s="118">
        <v>11</v>
      </c>
      <c r="F170" s="118">
        <v>29</v>
      </c>
      <c r="G170" s="118">
        <v>45</v>
      </c>
      <c r="H170" s="119">
        <v>275</v>
      </c>
      <c r="J170" s="7"/>
    </row>
    <row r="171" spans="2:19" s="7" customFormat="1" ht="10.5" customHeight="1">
      <c r="C171" s="193" t="s">
        <v>259</v>
      </c>
      <c r="D171" s="334">
        <f t="shared" ref="D171" si="16">D170/$G$9</f>
        <v>5.5248618784530384E-3</v>
      </c>
      <c r="E171" s="334">
        <f t="shared" ref="E171" si="17">E170/$G$9</f>
        <v>3.0386740331491711E-2</v>
      </c>
      <c r="F171" s="334">
        <f t="shared" ref="F171" si="18">F170/$G$9</f>
        <v>8.0110497237569064E-2</v>
      </c>
      <c r="G171" s="334">
        <f t="shared" ref="G171" si="19">G170/$G$9</f>
        <v>0.12430939226519337</v>
      </c>
      <c r="H171" s="335">
        <f t="shared" ref="H171" si="20">H170/$G$9</f>
        <v>0.75966850828729282</v>
      </c>
      <c r="N171" s="1"/>
      <c r="S171" s="49"/>
    </row>
    <row r="172" spans="2:19" s="7" customFormat="1">
      <c r="B172" s="2" t="s">
        <v>15</v>
      </c>
      <c r="C172" s="15" t="s">
        <v>176</v>
      </c>
      <c r="N172" s="1"/>
      <c r="S172" s="49"/>
    </row>
    <row r="173" spans="2:19" s="7" customFormat="1" ht="3.75" customHeight="1">
      <c r="N173" s="1"/>
      <c r="S173" s="49"/>
    </row>
    <row r="174" spans="2:19" s="7" customFormat="1">
      <c r="C174" s="323" t="s">
        <v>6</v>
      </c>
      <c r="D174" s="325">
        <v>0</v>
      </c>
      <c r="E174" s="328">
        <v>1</v>
      </c>
      <c r="F174" s="328">
        <v>2</v>
      </c>
      <c r="G174" s="328">
        <v>3</v>
      </c>
      <c r="H174" s="326">
        <v>4</v>
      </c>
      <c r="I174" s="46" t="s">
        <v>12</v>
      </c>
      <c r="J174" s="46"/>
      <c r="N174" s="116">
        <f>D175+E175+F175+G175+H175</f>
        <v>362</v>
      </c>
      <c r="P174" s="170">
        <f>($D$23*D175+$E$23*E175+$F$23*F175+$G$23*G175+$H$23*H175)/$G$9</f>
        <v>3.6906077348066297</v>
      </c>
      <c r="Q174" s="171"/>
      <c r="R174" s="174">
        <f>($D$28*D175+$E$28*E175+$F$28*F175+$G$28*G175+$H$28*H175)/$G$9</f>
        <v>3.6906077348066297</v>
      </c>
      <c r="S174" s="49"/>
    </row>
    <row r="175" spans="2:19" s="7" customFormat="1" ht="15" customHeight="1">
      <c r="C175" s="323"/>
      <c r="D175" s="117">
        <v>1</v>
      </c>
      <c r="E175" s="118">
        <v>6</v>
      </c>
      <c r="F175" s="118">
        <v>23</v>
      </c>
      <c r="G175" s="118">
        <v>44</v>
      </c>
      <c r="H175" s="119">
        <v>288</v>
      </c>
      <c r="I175" s="46"/>
      <c r="K175" s="46"/>
      <c r="L175" s="46"/>
      <c r="M175" s="14"/>
    </row>
    <row r="176" spans="2:19" s="7" customFormat="1" ht="10.5" customHeight="1">
      <c r="C176" s="193" t="s">
        <v>259</v>
      </c>
      <c r="D176" s="334">
        <f t="shared" ref="D176" si="21">D175/$G$9</f>
        <v>2.7624309392265192E-3</v>
      </c>
      <c r="E176" s="334">
        <f t="shared" ref="E176" si="22">E175/$G$9</f>
        <v>1.6574585635359115E-2</v>
      </c>
      <c r="F176" s="334">
        <f t="shared" ref="F176" si="23">F175/$G$9</f>
        <v>6.3535911602209949E-2</v>
      </c>
      <c r="G176" s="334">
        <f t="shared" ref="G176" si="24">G175/$G$9</f>
        <v>0.12154696132596685</v>
      </c>
      <c r="H176" s="335">
        <f t="shared" ref="H176" si="25">H175/$G$9</f>
        <v>0.79558011049723754</v>
      </c>
      <c r="N176" s="1"/>
      <c r="S176" s="49"/>
    </row>
    <row r="177" spans="2:20" s="7" customFormat="1">
      <c r="B177" s="2" t="s">
        <v>16</v>
      </c>
      <c r="C177" s="15" t="s">
        <v>177</v>
      </c>
      <c r="N177" s="1"/>
      <c r="S177" s="49"/>
      <c r="T177" s="279" t="s">
        <v>485</v>
      </c>
    </row>
    <row r="178" spans="2:20" s="7" customFormat="1" ht="3.75" customHeight="1">
      <c r="M178" s="23"/>
      <c r="N178" s="1"/>
      <c r="S178" s="49"/>
    </row>
    <row r="179" spans="2:20" s="7" customFormat="1">
      <c r="C179" s="317" t="s">
        <v>103</v>
      </c>
      <c r="D179" s="122">
        <v>104</v>
      </c>
      <c r="E179" s="317" t="s">
        <v>104</v>
      </c>
      <c r="F179" s="122">
        <v>258</v>
      </c>
      <c r="J179" s="46"/>
      <c r="N179" s="116">
        <f>D179+F179</f>
        <v>362</v>
      </c>
      <c r="R179" s="174">
        <f>(D179*D194+F179*H194)/$G$9</f>
        <v>2.8508287292817678</v>
      </c>
      <c r="T179" s="278">
        <f>D180</f>
        <v>0.287292817679558</v>
      </c>
    </row>
    <row r="180" spans="2:20" s="46" customFormat="1" ht="12" customHeight="1">
      <c r="C180" s="129" t="s">
        <v>259</v>
      </c>
      <c r="D180" s="334">
        <f t="shared" ref="D180" si="26">D179/$G$9</f>
        <v>0.287292817679558</v>
      </c>
      <c r="E180" s="130"/>
      <c r="F180" s="334">
        <f t="shared" ref="F180" si="27">F179/$G$9</f>
        <v>0.71270718232044195</v>
      </c>
      <c r="G180" s="134"/>
      <c r="J180" s="7"/>
    </row>
    <row r="181" spans="2:20" s="7" customFormat="1" ht="6" customHeight="1">
      <c r="N181" s="1"/>
      <c r="S181" s="49"/>
    </row>
    <row r="182" spans="2:20" s="7" customFormat="1">
      <c r="B182" s="2" t="s">
        <v>19</v>
      </c>
      <c r="C182" s="15" t="s">
        <v>178</v>
      </c>
      <c r="M182" s="36"/>
      <c r="N182" s="1"/>
      <c r="S182" s="49"/>
      <c r="T182" s="279" t="s">
        <v>483</v>
      </c>
    </row>
    <row r="183" spans="2:20" s="7" customFormat="1" ht="3.75" customHeight="1">
      <c r="N183" s="1"/>
      <c r="S183" s="49"/>
    </row>
    <row r="184" spans="2:20" s="7" customFormat="1">
      <c r="C184" s="317" t="s">
        <v>103</v>
      </c>
      <c r="D184" s="122">
        <v>59</v>
      </c>
      <c r="E184" s="317" t="s">
        <v>104</v>
      </c>
      <c r="F184" s="122">
        <v>303</v>
      </c>
      <c r="J184" s="46"/>
      <c r="K184" s="330"/>
      <c r="N184" s="116">
        <f>D184+F184</f>
        <v>362</v>
      </c>
      <c r="R184" s="174">
        <f>(D184*D194+F184*H194)/$G$9</f>
        <v>3.3480662983425415</v>
      </c>
      <c r="T184" s="278">
        <f>D185</f>
        <v>0.16298342541436464</v>
      </c>
    </row>
    <row r="185" spans="2:20" s="46" customFormat="1" ht="12" customHeight="1">
      <c r="C185" s="129" t="s">
        <v>259</v>
      </c>
      <c r="D185" s="334">
        <f t="shared" ref="D185" si="28">D184/$G$9</f>
        <v>0.16298342541436464</v>
      </c>
      <c r="E185" s="130"/>
      <c r="F185" s="334">
        <f t="shared" ref="F185" si="29">F184/$G$9</f>
        <v>0.83701657458563539</v>
      </c>
      <c r="G185" s="134"/>
      <c r="J185" s="7"/>
      <c r="K185" s="330"/>
    </row>
    <row r="186" spans="2:20" s="7" customFormat="1" ht="6" customHeight="1">
      <c r="N186" s="1"/>
      <c r="S186" s="49"/>
    </row>
    <row r="187" spans="2:20" s="7" customFormat="1">
      <c r="B187" s="2" t="s">
        <v>66</v>
      </c>
      <c r="C187" s="8" t="s">
        <v>179</v>
      </c>
      <c r="N187" s="1"/>
      <c r="S187" s="49"/>
    </row>
    <row r="188" spans="2:20" s="7" customFormat="1" ht="3.75" customHeight="1">
      <c r="N188" s="1"/>
      <c r="S188" s="49"/>
    </row>
    <row r="189" spans="2:20" s="7" customFormat="1" ht="15" customHeight="1">
      <c r="C189" s="316" t="s">
        <v>17</v>
      </c>
      <c r="D189" s="122">
        <v>42</v>
      </c>
      <c r="E189" s="316" t="s">
        <v>18</v>
      </c>
      <c r="F189" s="122">
        <v>61</v>
      </c>
      <c r="G189" s="316" t="s">
        <v>181</v>
      </c>
      <c r="H189" s="122">
        <v>17</v>
      </c>
      <c r="I189" s="316" t="s">
        <v>180</v>
      </c>
      <c r="J189" s="122">
        <v>5</v>
      </c>
      <c r="N189" s="22" t="s">
        <v>170</v>
      </c>
      <c r="O189" s="22"/>
      <c r="P189" s="22"/>
      <c r="Q189" s="22"/>
      <c r="S189" s="49"/>
    </row>
    <row r="190" spans="2:20" s="46" customFormat="1" ht="12" customHeight="1">
      <c r="C190" s="129" t="s">
        <v>259</v>
      </c>
      <c r="D190" s="334">
        <f t="shared" ref="D190" si="30">D189/$G$9</f>
        <v>0.11602209944751381</v>
      </c>
      <c r="E190" s="130"/>
      <c r="F190" s="334">
        <f t="shared" ref="F190" si="31">F189/$G$9</f>
        <v>0.16850828729281769</v>
      </c>
      <c r="G190" s="128"/>
      <c r="H190" s="334">
        <f t="shared" ref="H190" si="32">H189/$G$9</f>
        <v>4.6961325966850827E-2</v>
      </c>
      <c r="I190" s="130"/>
      <c r="J190" s="334">
        <f t="shared" ref="J190" si="33">J189/$G$9</f>
        <v>1.3812154696132596E-2</v>
      </c>
      <c r="K190" s="134"/>
      <c r="R190" s="7"/>
      <c r="S190" s="60"/>
    </row>
    <row r="191" spans="2:20" s="7" customFormat="1" ht="6" customHeight="1">
      <c r="N191" s="1"/>
      <c r="S191" s="49"/>
    </row>
    <row r="192" spans="2:20" s="7" customFormat="1" ht="15" customHeight="1">
      <c r="B192" s="2" t="s">
        <v>20</v>
      </c>
      <c r="C192" s="15" t="s">
        <v>182</v>
      </c>
      <c r="N192" s="1"/>
      <c r="S192" s="49"/>
    </row>
    <row r="193" spans="2:19" s="7" customFormat="1" ht="3.75" customHeight="1">
      <c r="N193" s="1"/>
      <c r="S193" s="49"/>
    </row>
    <row r="194" spans="2:19" s="7" customFormat="1" ht="15" customHeight="1">
      <c r="C194" s="323" t="s">
        <v>6</v>
      </c>
      <c r="D194" s="325">
        <v>0</v>
      </c>
      <c r="E194" s="328">
        <v>1</v>
      </c>
      <c r="F194" s="328">
        <v>2</v>
      </c>
      <c r="G194" s="328">
        <v>3</v>
      </c>
      <c r="H194" s="326">
        <v>4</v>
      </c>
      <c r="I194" s="46" t="s">
        <v>12</v>
      </c>
      <c r="J194" s="46"/>
      <c r="N194" s="1"/>
      <c r="S194" s="49"/>
    </row>
    <row r="195" spans="2:19" s="7" customFormat="1" ht="15" customHeight="1">
      <c r="C195" s="323"/>
      <c r="D195" s="117">
        <v>30</v>
      </c>
      <c r="E195" s="118">
        <v>41</v>
      </c>
      <c r="F195" s="118">
        <v>101</v>
      </c>
      <c r="G195" s="118">
        <v>125</v>
      </c>
      <c r="H195" s="119">
        <v>65</v>
      </c>
      <c r="I195" s="46"/>
      <c r="K195" s="46"/>
      <c r="L195" s="46"/>
      <c r="M195" s="14"/>
      <c r="N195" s="116">
        <f>D195+E195+F195+G195+H195</f>
        <v>362</v>
      </c>
      <c r="O195" s="23"/>
      <c r="P195" s="170">
        <f>($D$23*D195+$E$23*E195+$F$23*F195+$G$23*G195+$H$23*H195)/$G$9</f>
        <v>2.4254143646408841</v>
      </c>
      <c r="Q195" s="171"/>
      <c r="R195" s="174">
        <f>($D$23*D195+$E$23*E195+$F$23*F195+$G$23*G195+$H$23*H195)/$G$9</f>
        <v>2.4254143646408841</v>
      </c>
    </row>
    <row r="196" spans="2:19" s="7" customFormat="1" ht="10.5" customHeight="1">
      <c r="C196" s="193" t="s">
        <v>259</v>
      </c>
      <c r="D196" s="334">
        <f t="shared" ref="D196:H196" si="34">D195/$G$9</f>
        <v>8.2872928176795577E-2</v>
      </c>
      <c r="E196" s="334">
        <f t="shared" si="34"/>
        <v>0.1132596685082873</v>
      </c>
      <c r="F196" s="334">
        <f t="shared" si="34"/>
        <v>0.27900552486187846</v>
      </c>
      <c r="G196" s="334">
        <f t="shared" si="34"/>
        <v>0.34530386740331492</v>
      </c>
      <c r="H196" s="334">
        <f t="shared" si="34"/>
        <v>0.17955801104972377</v>
      </c>
      <c r="I196" s="175"/>
      <c r="N196" s="1"/>
      <c r="S196" s="49"/>
    </row>
    <row r="197" spans="2:19" s="7" customFormat="1">
      <c r="B197" s="2" t="s">
        <v>22</v>
      </c>
      <c r="C197" s="15" t="s">
        <v>183</v>
      </c>
      <c r="N197" s="1"/>
      <c r="S197" s="49"/>
    </row>
    <row r="198" spans="2:19" s="7" customFormat="1" ht="3.75" customHeight="1">
      <c r="J198" s="323"/>
      <c r="N198" s="1"/>
      <c r="S198" s="49"/>
    </row>
    <row r="199" spans="2:19" s="7" customFormat="1">
      <c r="C199" s="323" t="s">
        <v>6</v>
      </c>
      <c r="D199" s="325">
        <v>0</v>
      </c>
      <c r="E199" s="328">
        <v>1</v>
      </c>
      <c r="F199" s="328">
        <v>2</v>
      </c>
      <c r="G199" s="328">
        <v>3</v>
      </c>
      <c r="H199" s="326">
        <v>4</v>
      </c>
      <c r="I199" s="46" t="s">
        <v>12</v>
      </c>
      <c r="J199" s="46"/>
      <c r="K199" s="323"/>
      <c r="N199" s="1"/>
      <c r="S199" s="49"/>
    </row>
    <row r="200" spans="2:19" s="7" customFormat="1" ht="15" customHeight="1">
      <c r="C200" s="323"/>
      <c r="D200" s="117">
        <v>206</v>
      </c>
      <c r="E200" s="118">
        <v>93</v>
      </c>
      <c r="F200" s="118">
        <v>34</v>
      </c>
      <c r="G200" s="118">
        <v>22</v>
      </c>
      <c r="H200" s="119">
        <v>7</v>
      </c>
      <c r="I200" s="46"/>
      <c r="K200" s="46"/>
      <c r="L200" s="46"/>
      <c r="M200" s="14"/>
      <c r="N200" s="116">
        <f>D200+E200+F200+G200+H200</f>
        <v>362</v>
      </c>
      <c r="O200" s="23"/>
      <c r="P200" s="168">
        <f>($D$23*D200+$E$23*E200+$F$23*F200+$G$23*G200+$H$23*H200)/$G$9</f>
        <v>0.70441988950276246</v>
      </c>
      <c r="Q200" s="169"/>
      <c r="R200" s="173">
        <f>(D200*H199+E200*G199+F200*F199+G200*E199+H200*D199)/$G$9</f>
        <v>3.2955801104972378</v>
      </c>
    </row>
    <row r="201" spans="2:19" s="7" customFormat="1" ht="10.5" customHeight="1">
      <c r="C201" s="193" t="s">
        <v>259</v>
      </c>
      <c r="D201" s="334">
        <f t="shared" ref="D201" si="35">D200/$G$9</f>
        <v>0.56906077348066297</v>
      </c>
      <c r="E201" s="334">
        <f t="shared" ref="E201" si="36">E200/$G$9</f>
        <v>0.25690607734806631</v>
      </c>
      <c r="F201" s="334">
        <f t="shared" ref="F201" si="37">F200/$G$9</f>
        <v>9.3922651933701654E-2</v>
      </c>
      <c r="G201" s="334">
        <f t="shared" ref="G201" si="38">G200/$G$9</f>
        <v>6.0773480662983423E-2</v>
      </c>
      <c r="H201" s="334">
        <f t="shared" ref="H201" si="39">H200/$G$9</f>
        <v>1.9337016574585635E-2</v>
      </c>
      <c r="I201" s="175"/>
      <c r="S201" s="49"/>
    </row>
    <row r="202" spans="2:19" s="7" customFormat="1" ht="19.5" customHeight="1">
      <c r="B202" s="2" t="s">
        <v>21</v>
      </c>
      <c r="C202" s="15" t="s">
        <v>184</v>
      </c>
      <c r="N202" s="46"/>
      <c r="S202" s="49"/>
    </row>
    <row r="203" spans="2:19" s="7" customFormat="1" ht="4.5" customHeight="1">
      <c r="J203" s="323"/>
      <c r="N203" s="46"/>
      <c r="S203" s="49"/>
    </row>
    <row r="204" spans="2:19" s="7" customFormat="1" ht="15" customHeight="1">
      <c r="C204" s="323" t="s">
        <v>6</v>
      </c>
      <c r="D204" s="325">
        <v>0</v>
      </c>
      <c r="E204" s="328">
        <v>1</v>
      </c>
      <c r="F204" s="328">
        <v>2</v>
      </c>
      <c r="G204" s="328">
        <v>3</v>
      </c>
      <c r="H204" s="326">
        <v>4</v>
      </c>
      <c r="I204" s="46" t="s">
        <v>12</v>
      </c>
      <c r="J204" s="46"/>
      <c r="K204" s="323"/>
      <c r="N204" s="46"/>
      <c r="S204" s="49"/>
    </row>
    <row r="205" spans="2:19" s="7" customFormat="1" ht="15" customHeight="1">
      <c r="C205" s="323"/>
      <c r="D205" s="117">
        <v>11</v>
      </c>
      <c r="E205" s="118">
        <v>17</v>
      </c>
      <c r="F205" s="118">
        <v>63</v>
      </c>
      <c r="G205" s="118">
        <v>157</v>
      </c>
      <c r="H205" s="119">
        <v>114</v>
      </c>
      <c r="I205" s="46"/>
      <c r="J205" s="46"/>
      <c r="K205" s="46"/>
      <c r="L205" s="46"/>
      <c r="M205" s="14"/>
      <c r="N205" s="116">
        <f>D205+E205+F205+G205+H205</f>
        <v>362</v>
      </c>
      <c r="O205" s="23"/>
      <c r="P205" s="170">
        <f>($D$23*D205+$E$23*E205+$F$23*F205+$G$23*G205+$H$23*H205)/$G$9</f>
        <v>2.9558011049723758</v>
      </c>
      <c r="Q205" s="171"/>
      <c r="R205" s="174">
        <f>($D$23*D205+$E$23*E205+$F$23*F205+$G$23*G205+$H$23*H205)/$G$9</f>
        <v>2.9558011049723758</v>
      </c>
      <c r="S205" s="49"/>
    </row>
    <row r="206" spans="2:19" s="7" customFormat="1" ht="11.25" customHeight="1">
      <c r="C206" s="193" t="s">
        <v>259</v>
      </c>
      <c r="D206" s="334">
        <f t="shared" ref="D206" si="40">D205/$G$9</f>
        <v>3.0386740331491711E-2</v>
      </c>
      <c r="E206" s="334">
        <f t="shared" ref="E206" si="41">E205/$G$9</f>
        <v>4.6961325966850827E-2</v>
      </c>
      <c r="F206" s="334">
        <f t="shared" ref="F206" si="42">F205/$G$9</f>
        <v>0.17403314917127072</v>
      </c>
      <c r="G206" s="334">
        <f t="shared" ref="G206" si="43">G205/$G$9</f>
        <v>0.43370165745856354</v>
      </c>
      <c r="H206" s="334">
        <f t="shared" ref="H206" si="44">H205/$G$9</f>
        <v>0.31491712707182318</v>
      </c>
      <c r="I206" s="175"/>
      <c r="J206" s="14"/>
      <c r="K206" s="46"/>
      <c r="L206" s="46"/>
    </row>
    <row r="207" spans="2:19" s="23" customFormat="1" ht="15" customHeight="1" thickBot="1">
      <c r="C207" s="62"/>
      <c r="D207" s="38"/>
      <c r="E207" s="38"/>
      <c r="F207" s="38"/>
      <c r="G207" s="38"/>
      <c r="H207" s="38"/>
      <c r="I207" s="46"/>
      <c r="J207" s="46"/>
      <c r="K207" s="14"/>
      <c r="L207" s="14"/>
      <c r="M207" s="14"/>
      <c r="O207" s="83"/>
      <c r="Q207" s="82"/>
      <c r="R207" s="77"/>
    </row>
    <row r="208" spans="2:19" s="7" customFormat="1" ht="25.5" customHeight="1" thickTop="1" thickBot="1">
      <c r="C208" s="378" t="s">
        <v>116</v>
      </c>
      <c r="D208" s="379"/>
      <c r="E208" s="379"/>
      <c r="F208" s="379"/>
      <c r="G208" s="379"/>
      <c r="H208" s="379"/>
      <c r="I208" s="394">
        <f>(R149+R154+R159+R164+R169+R174+R179+R184+R195+R200+R205)/11</f>
        <v>3.1599698643897538</v>
      </c>
      <c r="J208" s="395"/>
      <c r="K208" s="396" t="s">
        <v>260</v>
      </c>
      <c r="L208" s="396"/>
      <c r="M208" s="396"/>
      <c r="N208" s="396"/>
      <c r="O208" s="396"/>
      <c r="P208" s="396"/>
      <c r="Q208" s="396"/>
      <c r="R208" s="397"/>
    </row>
    <row r="209" spans="2:19" s="7" customFormat="1" ht="6.75" customHeight="1" thickTop="1">
      <c r="D209" s="56"/>
      <c r="S209" s="49"/>
    </row>
    <row r="210" spans="2:19" s="7" customFormat="1" ht="18.75" customHeight="1">
      <c r="B210" s="114" t="s">
        <v>111</v>
      </c>
      <c r="C210" s="114"/>
      <c r="D210" s="114"/>
      <c r="E210" s="114"/>
      <c r="F210" s="114"/>
      <c r="G210" s="114"/>
      <c r="H210" s="114"/>
      <c r="I210" s="114"/>
      <c r="J210" s="114"/>
      <c r="K210" s="114"/>
      <c r="L210" s="114"/>
      <c r="M210" s="114"/>
      <c r="N210" s="114"/>
      <c r="O210" s="114"/>
      <c r="P210" s="114"/>
      <c r="Q210" s="114"/>
      <c r="R210" s="114"/>
      <c r="S210" s="114"/>
    </row>
    <row r="211" spans="2:19" s="7" customFormat="1" ht="9" customHeight="1">
      <c r="N211" s="1"/>
      <c r="S211" s="49"/>
    </row>
    <row r="212" spans="2:19" s="7" customFormat="1">
      <c r="B212" s="321" t="s">
        <v>7</v>
      </c>
      <c r="C212" s="15" t="s">
        <v>185</v>
      </c>
      <c r="N212" s="85" t="s">
        <v>113</v>
      </c>
      <c r="P212" s="85" t="s">
        <v>114</v>
      </c>
      <c r="R212" s="60" t="s">
        <v>171</v>
      </c>
      <c r="S212" s="49"/>
    </row>
    <row r="213" spans="2:19" s="7" customFormat="1" ht="3.75" customHeight="1">
      <c r="D213" s="46"/>
      <c r="N213" s="1"/>
      <c r="S213" s="49"/>
    </row>
    <row r="214" spans="2:19" s="7" customFormat="1">
      <c r="C214" s="323" t="s">
        <v>6</v>
      </c>
      <c r="D214" s="325">
        <v>0</v>
      </c>
      <c r="E214" s="328">
        <v>1</v>
      </c>
      <c r="F214" s="328">
        <v>2</v>
      </c>
      <c r="G214" s="328">
        <v>3</v>
      </c>
      <c r="H214" s="326">
        <v>4</v>
      </c>
      <c r="I214" s="46" t="s">
        <v>12</v>
      </c>
      <c r="J214" s="46"/>
      <c r="M214" s="46"/>
      <c r="N214" s="1"/>
      <c r="P214" s="401"/>
      <c r="Q214" s="401"/>
      <c r="R214" s="401"/>
      <c r="S214" s="51"/>
    </row>
    <row r="215" spans="2:19" s="7" customFormat="1" ht="15" customHeight="1">
      <c r="C215" s="323"/>
      <c r="D215" s="117">
        <v>7</v>
      </c>
      <c r="E215" s="118">
        <v>24</v>
      </c>
      <c r="F215" s="118">
        <v>70</v>
      </c>
      <c r="G215" s="118">
        <v>133</v>
      </c>
      <c r="H215" s="119">
        <v>128</v>
      </c>
      <c r="I215" s="46"/>
      <c r="K215" s="46"/>
      <c r="L215" s="46"/>
      <c r="M215" s="14"/>
      <c r="N215" s="116">
        <f>D215+E215+F215+G215+H215</f>
        <v>362</v>
      </c>
      <c r="O215" s="23"/>
      <c r="P215" s="170">
        <f>($D$23*D215+$E$23*E215+$F$23*F215+$G$23*G215+$H$23*H215)/$G$9</f>
        <v>2.9696132596685083</v>
      </c>
      <c r="Q215" s="171"/>
      <c r="R215" s="172">
        <f>($D$23*D215+$E$23*E215+$F$23*F215+$G$23*G215+$H$23*H215)/$G$9</f>
        <v>2.9696132596685083</v>
      </c>
    </row>
    <row r="216" spans="2:19" s="7" customFormat="1" ht="10.5" customHeight="1">
      <c r="C216" s="193" t="s">
        <v>259</v>
      </c>
      <c r="D216" s="334">
        <f t="shared" ref="D216" si="45">D215/$G$9</f>
        <v>1.9337016574585635E-2</v>
      </c>
      <c r="E216" s="334">
        <f t="shared" ref="E216" si="46">E215/$G$9</f>
        <v>6.6298342541436461E-2</v>
      </c>
      <c r="F216" s="334">
        <f t="shared" ref="F216" si="47">F215/$G$9</f>
        <v>0.19337016574585636</v>
      </c>
      <c r="G216" s="334">
        <f t="shared" ref="G216" si="48">G215/$G$9</f>
        <v>0.36740331491712708</v>
      </c>
      <c r="H216" s="334">
        <f t="shared" ref="H216" si="49">H215/$G$9</f>
        <v>0.35359116022099446</v>
      </c>
      <c r="I216" s="175"/>
      <c r="M216" s="46"/>
      <c r="N216" s="1"/>
      <c r="S216" s="49"/>
    </row>
    <row r="217" spans="2:19" s="7" customFormat="1">
      <c r="B217" s="2" t="s">
        <v>8</v>
      </c>
      <c r="C217" s="15" t="s">
        <v>186</v>
      </c>
      <c r="N217" s="1"/>
      <c r="S217" s="49"/>
    </row>
    <row r="218" spans="2:19" s="7" customFormat="1" ht="3.75" customHeight="1">
      <c r="N218" s="1"/>
      <c r="S218" s="49"/>
    </row>
    <row r="219" spans="2:19" s="7" customFormat="1">
      <c r="C219" s="323" t="s">
        <v>6</v>
      </c>
      <c r="D219" s="325">
        <v>0</v>
      </c>
      <c r="E219" s="328">
        <v>1</v>
      </c>
      <c r="F219" s="328">
        <v>2</v>
      </c>
      <c r="G219" s="328">
        <v>3</v>
      </c>
      <c r="H219" s="326">
        <v>4</v>
      </c>
      <c r="I219" s="46" t="s">
        <v>12</v>
      </c>
      <c r="J219" s="46"/>
      <c r="N219" s="1"/>
      <c r="S219" s="49"/>
    </row>
    <row r="220" spans="2:19" s="7" customFormat="1" ht="15" customHeight="1">
      <c r="C220" s="323"/>
      <c r="D220" s="117">
        <v>4</v>
      </c>
      <c r="E220" s="118">
        <v>10</v>
      </c>
      <c r="F220" s="118">
        <v>45</v>
      </c>
      <c r="G220" s="118">
        <v>111</v>
      </c>
      <c r="H220" s="119">
        <v>192</v>
      </c>
      <c r="I220" s="46"/>
      <c r="K220" s="46"/>
      <c r="L220" s="46"/>
      <c r="M220" s="14"/>
      <c r="N220" s="116">
        <f>D220+E220+F220+G220+H220</f>
        <v>362</v>
      </c>
      <c r="O220" s="23"/>
      <c r="P220" s="170">
        <f>($D$23*D220+$E$23*E220+$F$23*F220+$G$23*G220+$H$23*H220)/$G$9</f>
        <v>3.3176795580110499</v>
      </c>
      <c r="Q220" s="171"/>
      <c r="R220" s="174">
        <f>($D$23*D220+$E$23*E220+$F$23*F220+$G$23*G220+$H$23*H220)/$G$9</f>
        <v>3.3176795580110499</v>
      </c>
    </row>
    <row r="221" spans="2:19" s="7" customFormat="1" ht="10.5" customHeight="1">
      <c r="C221" s="193" t="s">
        <v>259</v>
      </c>
      <c r="D221" s="334">
        <f t="shared" ref="D221" si="50">D220/$G$9</f>
        <v>1.1049723756906077E-2</v>
      </c>
      <c r="E221" s="334">
        <f t="shared" ref="E221" si="51">E220/$G$9</f>
        <v>2.7624309392265192E-2</v>
      </c>
      <c r="F221" s="334">
        <f t="shared" ref="F221" si="52">F220/$G$9</f>
        <v>0.12430939226519337</v>
      </c>
      <c r="G221" s="334">
        <f t="shared" ref="G221" si="53">G220/$G$9</f>
        <v>0.30662983425414364</v>
      </c>
      <c r="H221" s="334">
        <f t="shared" ref="H221" si="54">H220/$G$9</f>
        <v>0.53038674033149169</v>
      </c>
      <c r="I221" s="175"/>
      <c r="N221" s="1"/>
      <c r="S221" s="49"/>
    </row>
    <row r="222" spans="2:19" s="7" customFormat="1">
      <c r="B222" s="2" t="s">
        <v>9</v>
      </c>
      <c r="C222" s="15" t="s">
        <v>187</v>
      </c>
      <c r="S222" s="49"/>
    </row>
    <row r="223" spans="2:19" s="7" customFormat="1" ht="3.75" customHeight="1">
      <c r="S223" s="49"/>
    </row>
    <row r="224" spans="2:19" s="7" customFormat="1">
      <c r="C224" s="323" t="s">
        <v>6</v>
      </c>
      <c r="D224" s="325">
        <v>0</v>
      </c>
      <c r="E224" s="328">
        <v>1</v>
      </c>
      <c r="F224" s="328">
        <v>2</v>
      </c>
      <c r="G224" s="328">
        <v>3</v>
      </c>
      <c r="H224" s="326">
        <v>4</v>
      </c>
      <c r="I224" s="46" t="s">
        <v>12</v>
      </c>
      <c r="J224" s="46"/>
      <c r="Q224" s="23"/>
      <c r="S224" s="49"/>
    </row>
    <row r="225" spans="2:20" s="7" customFormat="1" ht="15" customHeight="1">
      <c r="C225" s="323"/>
      <c r="D225" s="117">
        <v>29</v>
      </c>
      <c r="E225" s="118">
        <v>42</v>
      </c>
      <c r="F225" s="118">
        <v>62</v>
      </c>
      <c r="G225" s="118">
        <v>106</v>
      </c>
      <c r="H225" s="119">
        <v>123</v>
      </c>
      <c r="I225" s="46"/>
      <c r="J225" s="46"/>
      <c r="K225" s="46"/>
      <c r="L225" s="46"/>
      <c r="M225" s="14"/>
      <c r="N225" s="116">
        <f>D225+E225+F225+G225+H225</f>
        <v>362</v>
      </c>
      <c r="O225" s="23"/>
      <c r="P225" s="170">
        <f>($D$23*D225+$E$23*E225+$F$23*F225+$G$23*G225+$H$23*H225)/$G$9</f>
        <v>2.6961325966850831</v>
      </c>
      <c r="Q225" s="171"/>
      <c r="R225" s="174">
        <f>($D$23*D225+$E$23*E225+$F$23*F225+$G$23*G225+$H$23*H225)/$G$9</f>
        <v>2.6961325966850831</v>
      </c>
    </row>
    <row r="226" spans="2:20" s="7" customFormat="1" ht="10.5" customHeight="1">
      <c r="C226" s="193" t="s">
        <v>259</v>
      </c>
      <c r="D226" s="334">
        <f t="shared" ref="D226" si="55">D225/$G$9</f>
        <v>8.0110497237569064E-2</v>
      </c>
      <c r="E226" s="334">
        <f t="shared" ref="E226" si="56">E225/$G$9</f>
        <v>0.11602209944751381</v>
      </c>
      <c r="F226" s="334">
        <f t="shared" ref="F226" si="57">F225/$G$9</f>
        <v>0.17127071823204421</v>
      </c>
      <c r="G226" s="334">
        <f t="shared" ref="G226" si="58">G225/$G$9</f>
        <v>0.29281767955801102</v>
      </c>
      <c r="H226" s="334">
        <f t="shared" ref="H226" si="59">H225/$G$9</f>
        <v>0.3397790055248619</v>
      </c>
      <c r="I226" s="175"/>
      <c r="J226" s="46"/>
      <c r="K226" s="46"/>
      <c r="L226" s="46"/>
      <c r="M226" s="46"/>
      <c r="N226" s="1"/>
      <c r="S226" s="49"/>
    </row>
    <row r="227" spans="2:20" s="7" customFormat="1">
      <c r="B227" s="2" t="s">
        <v>10</v>
      </c>
      <c r="C227" s="15" t="s">
        <v>188</v>
      </c>
      <c r="H227" s="46"/>
      <c r="I227" s="46"/>
      <c r="J227" s="46"/>
      <c r="K227" s="46"/>
      <c r="L227" s="46"/>
      <c r="M227" s="46"/>
      <c r="N227" s="1"/>
      <c r="S227" s="49"/>
    </row>
    <row r="228" spans="2:20" s="7" customFormat="1" ht="3.75" customHeight="1">
      <c r="D228" s="46"/>
      <c r="E228" s="46"/>
      <c r="F228" s="46"/>
      <c r="G228" s="46"/>
      <c r="H228" s="46"/>
      <c r="I228" s="46"/>
      <c r="J228" s="46"/>
      <c r="K228" s="46"/>
      <c r="L228" s="46"/>
      <c r="M228" s="46"/>
      <c r="N228" s="1"/>
      <c r="S228" s="49"/>
    </row>
    <row r="229" spans="2:20" s="7" customFormat="1">
      <c r="C229" s="317" t="s">
        <v>103</v>
      </c>
      <c r="D229" s="122">
        <v>157</v>
      </c>
      <c r="E229" s="317" t="s">
        <v>104</v>
      </c>
      <c r="F229" s="122">
        <v>205</v>
      </c>
      <c r="G229" s="46"/>
      <c r="H229" s="46"/>
      <c r="I229" s="46"/>
      <c r="J229" s="46"/>
      <c r="K229" s="46"/>
      <c r="L229" s="46"/>
      <c r="M229" s="46"/>
      <c r="N229" s="116">
        <f>D229+F229</f>
        <v>362</v>
      </c>
      <c r="R229" s="174">
        <f>(D229*0+F229*4)/$G$9</f>
        <v>2.2651933701657461</v>
      </c>
    </row>
    <row r="230" spans="2:20" s="46" customFormat="1" ht="10.5" customHeight="1">
      <c r="C230" s="129" t="s">
        <v>259</v>
      </c>
      <c r="D230" s="334">
        <f t="shared" ref="D230" si="60">D229/$G$9</f>
        <v>0.43370165745856354</v>
      </c>
      <c r="E230" s="130"/>
      <c r="F230" s="334">
        <f t="shared" ref="F230" si="61">F229/$G$9</f>
        <v>0.56629834254143652</v>
      </c>
    </row>
    <row r="231" spans="2:20" s="7" customFormat="1" ht="6" customHeight="1">
      <c r="D231" s="46"/>
      <c r="E231" s="46"/>
      <c r="F231" s="46"/>
      <c r="G231" s="46"/>
      <c r="H231" s="46"/>
      <c r="I231" s="46"/>
      <c r="J231" s="46"/>
      <c r="K231" s="46"/>
      <c r="L231" s="46"/>
      <c r="M231" s="46"/>
      <c r="N231" s="1"/>
      <c r="S231" s="49"/>
    </row>
    <row r="232" spans="2:20" s="7" customFormat="1">
      <c r="B232" s="2" t="s">
        <v>11</v>
      </c>
      <c r="C232" s="15" t="s">
        <v>189</v>
      </c>
      <c r="G232" s="42"/>
      <c r="H232" s="30"/>
      <c r="I232" s="46"/>
      <c r="J232" s="46"/>
      <c r="K232" s="46"/>
      <c r="L232" s="46"/>
      <c r="M232" s="46"/>
      <c r="N232" s="1"/>
      <c r="S232" s="49"/>
    </row>
    <row r="233" spans="2:20" s="7" customFormat="1" ht="3.75" customHeight="1">
      <c r="D233" s="46"/>
      <c r="E233" s="46"/>
      <c r="F233" s="46"/>
      <c r="G233" s="46"/>
      <c r="H233" s="46"/>
      <c r="I233" s="46"/>
      <c r="J233" s="46"/>
      <c r="K233" s="46"/>
      <c r="L233" s="46"/>
      <c r="M233" s="46"/>
      <c r="N233" s="1"/>
      <c r="S233" s="49"/>
    </row>
    <row r="234" spans="2:20" s="7" customFormat="1">
      <c r="C234" s="317" t="s">
        <v>103</v>
      </c>
      <c r="D234" s="122">
        <v>148</v>
      </c>
      <c r="E234" s="317" t="s">
        <v>104</v>
      </c>
      <c r="F234" s="122">
        <v>214</v>
      </c>
      <c r="G234" s="46"/>
      <c r="H234" s="46"/>
      <c r="I234" s="46"/>
      <c r="J234" s="46"/>
      <c r="K234" s="46"/>
      <c r="L234" s="46"/>
      <c r="M234" s="46"/>
      <c r="N234" s="116">
        <f>D234+F234</f>
        <v>362</v>
      </c>
      <c r="R234" s="174">
        <f>(D234*4+F234*0)/$G$9</f>
        <v>1.6353591160220995</v>
      </c>
    </row>
    <row r="235" spans="2:20" s="46" customFormat="1" ht="10.5" customHeight="1">
      <c r="C235" s="129" t="s">
        <v>259</v>
      </c>
      <c r="D235" s="334">
        <f t="shared" ref="D235" si="62">D234/$G$9</f>
        <v>0.40883977900552487</v>
      </c>
      <c r="E235" s="130"/>
      <c r="F235" s="334">
        <f t="shared" ref="F235" si="63">F234/$G$9</f>
        <v>0.59116022099447518</v>
      </c>
      <c r="G235" s="134"/>
    </row>
    <row r="236" spans="2:20" s="7" customFormat="1" ht="6" customHeight="1">
      <c r="D236" s="46"/>
      <c r="E236" s="46"/>
      <c r="F236" s="46"/>
      <c r="G236" s="46"/>
      <c r="H236" s="46"/>
      <c r="I236" s="46"/>
      <c r="J236" s="46"/>
      <c r="K236" s="46"/>
      <c r="L236" s="46"/>
      <c r="M236" s="46"/>
      <c r="N236" s="1"/>
      <c r="S236" s="49"/>
    </row>
    <row r="237" spans="2:20" s="7" customFormat="1">
      <c r="B237" s="321" t="s">
        <v>13</v>
      </c>
      <c r="C237" s="15" t="s">
        <v>190</v>
      </c>
      <c r="G237" s="46"/>
      <c r="H237" s="46"/>
      <c r="I237" s="46"/>
      <c r="J237" s="46"/>
      <c r="K237" s="46"/>
      <c r="L237" s="46"/>
      <c r="M237" s="46"/>
      <c r="N237" s="1"/>
      <c r="S237" s="49"/>
      <c r="T237" s="279" t="s">
        <v>484</v>
      </c>
    </row>
    <row r="238" spans="2:20" s="7" customFormat="1" ht="3.75" customHeight="1">
      <c r="D238" s="46"/>
      <c r="E238" s="46"/>
      <c r="F238" s="46"/>
      <c r="G238" s="46"/>
      <c r="H238" s="46"/>
      <c r="I238" s="46"/>
      <c r="J238" s="46"/>
      <c r="K238" s="46"/>
      <c r="L238" s="46"/>
      <c r="M238" s="46"/>
      <c r="N238" s="1"/>
      <c r="S238" s="49"/>
    </row>
    <row r="239" spans="2:20" s="7" customFormat="1">
      <c r="C239" s="317" t="s">
        <v>103</v>
      </c>
      <c r="D239" s="122">
        <v>203</v>
      </c>
      <c r="E239" s="317" t="s">
        <v>104</v>
      </c>
      <c r="F239" s="122">
        <v>159</v>
      </c>
      <c r="G239" s="46"/>
      <c r="H239" s="46"/>
      <c r="I239" s="46"/>
      <c r="J239" s="46"/>
      <c r="K239" s="46"/>
      <c r="L239" s="46"/>
      <c r="M239" s="46"/>
      <c r="N239" s="116">
        <f>D239+F239</f>
        <v>362</v>
      </c>
      <c r="R239" s="174">
        <f>(D239*0+F239*4)/$G$9</f>
        <v>1.7569060773480663</v>
      </c>
      <c r="T239" s="278">
        <f>D240</f>
        <v>0.56077348066298338</v>
      </c>
    </row>
    <row r="240" spans="2:20" s="46" customFormat="1" ht="10.5" customHeight="1">
      <c r="C240" s="129" t="s">
        <v>259</v>
      </c>
      <c r="D240" s="334">
        <f t="shared" ref="D240" si="64">D239/$G$9</f>
        <v>0.56077348066298338</v>
      </c>
      <c r="E240" s="130"/>
      <c r="F240" s="334">
        <f t="shared" ref="F240" si="65">F239/$G$9</f>
        <v>0.43922651933701656</v>
      </c>
      <c r="G240" s="134"/>
    </row>
    <row r="241" spans="2:19" s="7" customFormat="1" ht="6" customHeight="1">
      <c r="D241" s="46"/>
      <c r="E241" s="46"/>
      <c r="F241" s="46"/>
      <c r="G241" s="46"/>
      <c r="H241" s="46"/>
      <c r="I241" s="46"/>
      <c r="J241" s="46"/>
      <c r="K241" s="46"/>
      <c r="L241" s="46"/>
      <c r="M241" s="46"/>
      <c r="N241" s="1"/>
      <c r="S241" s="49"/>
    </row>
    <row r="242" spans="2:19" s="7" customFormat="1">
      <c r="B242" s="2" t="s">
        <v>192</v>
      </c>
      <c r="C242" s="15" t="s">
        <v>191</v>
      </c>
      <c r="G242" s="46"/>
      <c r="H242" s="46"/>
      <c r="I242" s="46"/>
      <c r="J242" s="46"/>
      <c r="L242" s="46"/>
      <c r="M242" s="46"/>
      <c r="N242" s="1"/>
      <c r="S242" s="49"/>
    </row>
    <row r="243" spans="2:19" s="7" customFormat="1" ht="3.75" customHeight="1">
      <c r="D243" s="46"/>
      <c r="E243" s="46"/>
      <c r="F243" s="46"/>
      <c r="G243" s="46"/>
      <c r="H243" s="46"/>
      <c r="I243" s="46"/>
      <c r="L243" s="46"/>
      <c r="M243" s="46"/>
      <c r="N243" s="1"/>
      <c r="S243" s="49"/>
    </row>
    <row r="244" spans="2:19" s="7" customFormat="1">
      <c r="C244" s="317" t="s">
        <v>17</v>
      </c>
      <c r="D244" s="122">
        <v>166</v>
      </c>
      <c r="E244" s="317" t="s">
        <v>18</v>
      </c>
      <c r="F244" s="122">
        <v>148</v>
      </c>
      <c r="G244" s="317" t="s">
        <v>181</v>
      </c>
      <c r="H244" s="122">
        <v>46</v>
      </c>
      <c r="I244" s="317" t="s">
        <v>180</v>
      </c>
      <c r="J244" s="122">
        <v>10</v>
      </c>
      <c r="M244" s="36"/>
      <c r="N244" s="214" t="s">
        <v>170</v>
      </c>
      <c r="O244" s="214"/>
      <c r="P244" s="214"/>
      <c r="Q244" s="22"/>
      <c r="R244" s="22"/>
      <c r="S244" s="49"/>
    </row>
    <row r="245" spans="2:19" s="46" customFormat="1" ht="10.5" customHeight="1">
      <c r="C245" s="129" t="s">
        <v>259</v>
      </c>
      <c r="D245" s="334">
        <f t="shared" ref="D245" si="66">D244/$G$9</f>
        <v>0.4585635359116022</v>
      </c>
      <c r="E245" s="130"/>
      <c r="F245" s="334">
        <f t="shared" ref="F245" si="67">F244/$G$9</f>
        <v>0.40883977900552487</v>
      </c>
      <c r="G245" s="128"/>
      <c r="H245" s="334">
        <f t="shared" ref="H245" si="68">H244/$G$9</f>
        <v>0.1270718232044199</v>
      </c>
      <c r="I245" s="130"/>
      <c r="J245" s="334">
        <f t="shared" ref="J245" si="69">J244/$G$9</f>
        <v>2.7624309392265192E-2</v>
      </c>
      <c r="K245" s="134"/>
    </row>
    <row r="246" spans="2:19" s="7" customFormat="1" ht="6" customHeight="1">
      <c r="D246" s="46"/>
      <c r="E246" s="46"/>
      <c r="F246" s="46"/>
      <c r="G246" s="46"/>
      <c r="H246" s="46"/>
      <c r="I246" s="46"/>
      <c r="J246" s="46"/>
      <c r="K246" s="46"/>
      <c r="L246" s="46"/>
      <c r="M246" s="46"/>
      <c r="N246" s="1"/>
      <c r="S246" s="49"/>
    </row>
    <row r="247" spans="2:19" s="7" customFormat="1">
      <c r="B247" s="2" t="s">
        <v>15</v>
      </c>
      <c r="C247" s="15" t="s">
        <v>193</v>
      </c>
      <c r="G247" s="46"/>
      <c r="H247" s="46"/>
      <c r="I247" s="46"/>
      <c r="J247" s="46"/>
      <c r="K247" s="46"/>
      <c r="L247" s="46"/>
      <c r="M247" s="46"/>
      <c r="N247" s="1"/>
      <c r="S247" s="49"/>
    </row>
    <row r="248" spans="2:19" s="7" customFormat="1" ht="6" customHeight="1">
      <c r="D248" s="46"/>
      <c r="E248" s="46"/>
      <c r="F248" s="46"/>
      <c r="G248" s="46"/>
      <c r="H248" s="46"/>
      <c r="I248" s="46"/>
      <c r="J248" s="46"/>
      <c r="K248" s="46"/>
      <c r="L248" s="46"/>
      <c r="M248" s="46"/>
      <c r="N248" s="1"/>
      <c r="S248" s="49"/>
    </row>
    <row r="249" spans="2:19" s="7" customFormat="1">
      <c r="C249" s="317" t="s">
        <v>103</v>
      </c>
      <c r="D249" s="122">
        <v>67</v>
      </c>
      <c r="E249" s="317" t="s">
        <v>104</v>
      </c>
      <c r="F249" s="122">
        <v>295</v>
      </c>
      <c r="G249" s="46"/>
      <c r="H249" s="46"/>
      <c r="I249" s="46"/>
      <c r="J249" s="46"/>
      <c r="K249" s="46"/>
      <c r="L249" s="46"/>
      <c r="M249" s="46"/>
      <c r="N249" s="116">
        <f>D249+F249</f>
        <v>362</v>
      </c>
      <c r="R249" s="174">
        <f>(D249*4+F249*0)/$G$9</f>
        <v>0.74033149171270718</v>
      </c>
      <c r="S249" s="49"/>
    </row>
    <row r="250" spans="2:19" s="7" customFormat="1" ht="10.5" customHeight="1">
      <c r="C250" s="129" t="s">
        <v>259</v>
      </c>
      <c r="D250" s="334">
        <f t="shared" ref="D250" si="70">D249/$G$9</f>
        <v>0.18508287292817679</v>
      </c>
      <c r="E250" s="130"/>
      <c r="F250" s="334">
        <f t="shared" ref="F250" si="71">F249/$G$9</f>
        <v>0.81491712707182318</v>
      </c>
      <c r="G250" s="134"/>
      <c r="H250" s="46"/>
      <c r="I250" s="46"/>
      <c r="J250" s="46"/>
      <c r="K250" s="46"/>
      <c r="L250" s="46"/>
      <c r="M250" s="46"/>
      <c r="N250" s="1"/>
      <c r="S250" s="49"/>
    </row>
    <row r="251" spans="2:19" s="7" customFormat="1">
      <c r="B251" s="2" t="s">
        <v>16</v>
      </c>
      <c r="C251" s="15" t="s">
        <v>194</v>
      </c>
      <c r="G251" s="46"/>
      <c r="H251" s="46"/>
      <c r="I251" s="46"/>
      <c r="J251" s="46"/>
      <c r="K251" s="46"/>
      <c r="L251" s="46"/>
      <c r="M251" s="46"/>
      <c r="N251" s="1"/>
      <c r="S251" s="49"/>
    </row>
    <row r="252" spans="2:19" s="7" customFormat="1" ht="3.75" customHeight="1">
      <c r="D252" s="46"/>
      <c r="E252" s="46"/>
      <c r="F252" s="46"/>
      <c r="G252" s="46"/>
      <c r="H252" s="46"/>
      <c r="I252" s="46"/>
      <c r="J252" s="46"/>
      <c r="K252" s="46"/>
      <c r="L252" s="46"/>
      <c r="M252" s="46"/>
      <c r="N252" s="1"/>
      <c r="S252" s="49"/>
    </row>
    <row r="253" spans="2:19" s="7" customFormat="1">
      <c r="C253" s="323" t="s">
        <v>6</v>
      </c>
      <c r="D253" s="325">
        <v>0</v>
      </c>
      <c r="E253" s="328">
        <v>1</v>
      </c>
      <c r="F253" s="328">
        <v>2</v>
      </c>
      <c r="G253" s="328">
        <v>3</v>
      </c>
      <c r="H253" s="326">
        <v>4</v>
      </c>
      <c r="I253" s="46" t="s">
        <v>12</v>
      </c>
      <c r="J253" s="46"/>
      <c r="K253" s="46"/>
      <c r="L253" s="46"/>
      <c r="M253" s="46"/>
      <c r="N253" s="1"/>
      <c r="S253" s="49"/>
    </row>
    <row r="254" spans="2:19" s="7" customFormat="1" ht="15" customHeight="1">
      <c r="C254" s="323"/>
      <c r="D254" s="117">
        <v>22</v>
      </c>
      <c r="E254" s="118">
        <v>31</v>
      </c>
      <c r="F254" s="118">
        <v>75</v>
      </c>
      <c r="G254" s="118">
        <v>114</v>
      </c>
      <c r="H254" s="119">
        <v>120</v>
      </c>
      <c r="I254" s="46"/>
      <c r="J254" s="46"/>
      <c r="K254" s="46"/>
      <c r="L254" s="46"/>
      <c r="M254" s="14"/>
      <c r="N254" s="116">
        <f>D254+E254+F254+G254+H254</f>
        <v>362</v>
      </c>
      <c r="O254" s="23"/>
      <c r="P254" s="170">
        <f>($D$23*D254+$E$23*E254+$F$23*F254+$G$23*G254+$H$23*H254)/$G$9</f>
        <v>2.770718232044199</v>
      </c>
      <c r="Q254" s="171"/>
      <c r="R254" s="174">
        <f>($D$23*D254+$E$23*E254+$F$23*F254+$G$23*G254+$H$23*H254)/$G$9</f>
        <v>2.770718232044199</v>
      </c>
    </row>
    <row r="255" spans="2:19" s="7" customFormat="1" ht="10.5" customHeight="1">
      <c r="C255" s="193" t="s">
        <v>259</v>
      </c>
      <c r="D255" s="334">
        <f t="shared" ref="D255:H255" si="72">D254/$G$9</f>
        <v>6.0773480662983423E-2</v>
      </c>
      <c r="E255" s="334">
        <f t="shared" si="72"/>
        <v>8.5635359116022103E-2</v>
      </c>
      <c r="F255" s="334">
        <f t="shared" si="72"/>
        <v>0.20718232044198895</v>
      </c>
      <c r="G255" s="334">
        <f t="shared" si="72"/>
        <v>0.31491712707182318</v>
      </c>
      <c r="H255" s="334">
        <f t="shared" si="72"/>
        <v>0.33149171270718231</v>
      </c>
      <c r="I255" s="134"/>
      <c r="J255" s="46"/>
      <c r="K255" s="46"/>
      <c r="L255" s="46"/>
      <c r="M255" s="46"/>
      <c r="N255" s="1"/>
      <c r="S255" s="49"/>
    </row>
    <row r="256" spans="2:19" s="7" customFormat="1">
      <c r="B256" s="2" t="s">
        <v>19</v>
      </c>
      <c r="C256" s="15" t="s">
        <v>195</v>
      </c>
      <c r="G256" s="46"/>
      <c r="H256" s="46"/>
      <c r="I256" s="46"/>
      <c r="J256" s="46"/>
      <c r="K256" s="46"/>
      <c r="L256" s="46"/>
      <c r="M256" s="46"/>
      <c r="N256" s="1"/>
      <c r="S256" s="49"/>
    </row>
    <row r="257" spans="2:19" s="7" customFormat="1" ht="3.75" customHeight="1">
      <c r="D257" s="46"/>
      <c r="E257" s="46"/>
      <c r="F257" s="46"/>
      <c r="G257" s="46"/>
      <c r="H257" s="46"/>
      <c r="I257" s="46"/>
      <c r="J257" s="46"/>
      <c r="K257" s="46"/>
      <c r="L257" s="46"/>
      <c r="M257" s="46"/>
      <c r="N257" s="1"/>
      <c r="S257" s="49"/>
    </row>
    <row r="258" spans="2:19" s="7" customFormat="1">
      <c r="C258" s="323" t="s">
        <v>6</v>
      </c>
      <c r="D258" s="325">
        <v>0</v>
      </c>
      <c r="E258" s="328">
        <v>1</v>
      </c>
      <c r="F258" s="328">
        <v>2</v>
      </c>
      <c r="G258" s="328">
        <v>3</v>
      </c>
      <c r="H258" s="326">
        <v>4</v>
      </c>
      <c r="I258" s="46" t="s">
        <v>12</v>
      </c>
      <c r="J258" s="46"/>
      <c r="K258" s="46"/>
      <c r="L258" s="46"/>
      <c r="M258" s="46"/>
      <c r="N258" s="1"/>
      <c r="S258" s="49"/>
    </row>
    <row r="259" spans="2:19" s="7" customFormat="1" ht="15" customHeight="1">
      <c r="C259" s="323"/>
      <c r="D259" s="117">
        <v>6</v>
      </c>
      <c r="E259" s="118">
        <v>16</v>
      </c>
      <c r="F259" s="118">
        <v>81</v>
      </c>
      <c r="G259" s="118">
        <v>154</v>
      </c>
      <c r="H259" s="119">
        <v>105</v>
      </c>
      <c r="I259" s="46"/>
      <c r="J259" s="46"/>
      <c r="K259" s="46"/>
      <c r="L259" s="46"/>
      <c r="M259" s="14"/>
      <c r="N259" s="116">
        <f>D259+E259+F259+G259+H259</f>
        <v>362</v>
      </c>
      <c r="O259" s="23"/>
      <c r="P259" s="170">
        <f>($D$23*D259+$E$23*E259+$F$23*F259+$G$23*G259+$H$23*H259)/$G$9</f>
        <v>2.9281767955801103</v>
      </c>
      <c r="Q259" s="171"/>
      <c r="R259" s="174">
        <f>($D$23*D259+$E$23*E259+$F$23*F259+$G$23*G259+$H$23*H259)/$G$9</f>
        <v>2.9281767955801103</v>
      </c>
    </row>
    <row r="260" spans="2:19" s="7" customFormat="1" ht="10.5" customHeight="1">
      <c r="C260" s="193" t="s">
        <v>259</v>
      </c>
      <c r="D260" s="334">
        <f t="shared" ref="D260" si="73">D259/$G$9</f>
        <v>1.6574585635359115E-2</v>
      </c>
      <c r="E260" s="334">
        <f t="shared" ref="E260" si="74">E259/$G$9</f>
        <v>4.4198895027624308E-2</v>
      </c>
      <c r="F260" s="334">
        <f t="shared" ref="F260" si="75">F259/$G$9</f>
        <v>0.22375690607734808</v>
      </c>
      <c r="G260" s="334">
        <f t="shared" ref="G260" si="76">G259/$G$9</f>
        <v>0.425414364640884</v>
      </c>
      <c r="H260" s="334">
        <f t="shared" ref="H260" si="77">H259/$G$9</f>
        <v>0.29005524861878451</v>
      </c>
      <c r="I260" s="134"/>
      <c r="J260" s="46"/>
      <c r="K260" s="46"/>
      <c r="L260" s="46"/>
      <c r="M260" s="46"/>
      <c r="N260" s="1"/>
      <c r="S260" s="49"/>
    </row>
    <row r="261" spans="2:19" s="7" customFormat="1" ht="15" customHeight="1">
      <c r="B261" s="2" t="s">
        <v>20</v>
      </c>
      <c r="C261" s="15" t="s">
        <v>196</v>
      </c>
      <c r="G261" s="46"/>
      <c r="H261" s="46"/>
      <c r="I261" s="46"/>
      <c r="J261" s="46"/>
      <c r="K261" s="46"/>
      <c r="L261" s="46"/>
      <c r="M261" s="46"/>
      <c r="N261" s="46"/>
      <c r="S261" s="49"/>
    </row>
    <row r="262" spans="2:19" s="7" customFormat="1" ht="5.25" customHeight="1">
      <c r="D262" s="46"/>
      <c r="E262" s="46"/>
      <c r="F262" s="46"/>
      <c r="G262" s="46"/>
      <c r="H262" s="46"/>
      <c r="I262" s="46"/>
      <c r="J262" s="46"/>
      <c r="K262" s="46"/>
      <c r="L262" s="46"/>
      <c r="M262" s="46"/>
      <c r="N262" s="46"/>
      <c r="S262" s="49"/>
    </row>
    <row r="263" spans="2:19" s="7" customFormat="1" ht="15" customHeight="1">
      <c r="C263" s="323" t="s">
        <v>6</v>
      </c>
      <c r="D263" s="325">
        <v>0</v>
      </c>
      <c r="E263" s="328">
        <v>1</v>
      </c>
      <c r="F263" s="328">
        <v>2</v>
      </c>
      <c r="G263" s="328">
        <v>3</v>
      </c>
      <c r="H263" s="326">
        <v>4</v>
      </c>
      <c r="I263" s="46" t="s">
        <v>12</v>
      </c>
      <c r="J263" s="46"/>
      <c r="K263" s="46"/>
      <c r="L263" s="46"/>
      <c r="M263" s="46"/>
      <c r="N263" s="46"/>
      <c r="S263" s="49"/>
    </row>
    <row r="264" spans="2:19" s="7" customFormat="1" ht="15" customHeight="1">
      <c r="C264" s="323"/>
      <c r="D264" s="117">
        <v>17</v>
      </c>
      <c r="E264" s="118">
        <v>30</v>
      </c>
      <c r="F264" s="118">
        <v>83</v>
      </c>
      <c r="G264" s="118">
        <v>147</v>
      </c>
      <c r="H264" s="119">
        <v>85</v>
      </c>
      <c r="I264" s="46"/>
      <c r="J264" s="46"/>
      <c r="K264" s="46"/>
      <c r="L264" s="46"/>
      <c r="M264" s="14"/>
      <c r="N264" s="116">
        <f>D264+E264+F264+G264+H264</f>
        <v>362</v>
      </c>
      <c r="O264" s="23"/>
      <c r="P264" s="170">
        <f>($D$23*D264+$E$23*E264+$F$23*F264+$G$23*G264+$H$23*H264)/$G$9</f>
        <v>2.6988950276243093</v>
      </c>
      <c r="Q264" s="171"/>
      <c r="R264" s="174">
        <f>($D$23*D264+$E$23*E264+$F$23*F264+$G$23*G264+$H$23*H264)/$G$9</f>
        <v>2.6988950276243093</v>
      </c>
      <c r="S264" s="49"/>
    </row>
    <row r="265" spans="2:19" s="7" customFormat="1" ht="11.25" customHeight="1">
      <c r="C265" s="193" t="s">
        <v>259</v>
      </c>
      <c r="D265" s="334">
        <f t="shared" ref="D265" si="78">D264/$G$9</f>
        <v>4.6961325966850827E-2</v>
      </c>
      <c r="E265" s="334">
        <f t="shared" ref="E265" si="79">E264/$G$9</f>
        <v>8.2872928176795577E-2</v>
      </c>
      <c r="F265" s="334">
        <f t="shared" ref="F265" si="80">F264/$G$9</f>
        <v>0.2292817679558011</v>
      </c>
      <c r="G265" s="334">
        <f t="shared" ref="G265" si="81">G264/$G$9</f>
        <v>0.40607734806629836</v>
      </c>
      <c r="H265" s="334">
        <f t="shared" ref="H265" si="82">H264/$G$9</f>
        <v>0.23480662983425415</v>
      </c>
      <c r="I265" s="134"/>
      <c r="J265" s="46"/>
      <c r="K265" s="46"/>
      <c r="L265" s="46"/>
    </row>
    <row r="266" spans="2:19" s="7" customFormat="1" ht="6" customHeight="1" thickBot="1">
      <c r="J266" s="256"/>
      <c r="S266" s="49"/>
    </row>
    <row r="267" spans="2:19" s="7" customFormat="1" ht="25.5" customHeight="1" thickTop="1" thickBot="1">
      <c r="C267" s="378" t="s">
        <v>117</v>
      </c>
      <c r="D267" s="379"/>
      <c r="E267" s="379"/>
      <c r="F267" s="379"/>
      <c r="G267" s="379"/>
      <c r="H267" s="379"/>
      <c r="I267" s="394">
        <f>(R220+R225+R229+R234+R239+R249+R254+R259+R264)/9</f>
        <v>2.3121546961325969</v>
      </c>
      <c r="J267" s="395"/>
      <c r="K267" s="396" t="s">
        <v>260</v>
      </c>
      <c r="L267" s="396"/>
      <c r="M267" s="396"/>
      <c r="N267" s="396"/>
      <c r="O267" s="396"/>
      <c r="P267" s="396"/>
      <c r="Q267" s="396"/>
      <c r="R267" s="397"/>
    </row>
    <row r="268" spans="2:19" s="7" customFormat="1" ht="9" customHeight="1" thickTop="1">
      <c r="S268" s="49"/>
    </row>
    <row r="269" spans="2:19" s="7" customFormat="1" ht="18.75" customHeight="1">
      <c r="B269" s="93" t="s">
        <v>202</v>
      </c>
      <c r="C269" s="93"/>
      <c r="D269" s="93"/>
      <c r="E269" s="93"/>
      <c r="F269" s="93"/>
      <c r="G269" s="93"/>
      <c r="H269" s="93"/>
      <c r="I269" s="93"/>
      <c r="J269" s="93"/>
      <c r="K269" s="93"/>
      <c r="L269" s="93"/>
      <c r="M269" s="93"/>
      <c r="N269" s="93"/>
      <c r="O269" s="93"/>
      <c r="P269" s="93"/>
      <c r="Q269" s="93"/>
      <c r="R269" s="93"/>
      <c r="S269" s="93"/>
    </row>
    <row r="270" spans="2:19" s="7" customFormat="1" ht="6" customHeight="1">
      <c r="B270" s="20"/>
      <c r="C270" s="20"/>
      <c r="D270" s="20"/>
      <c r="E270" s="20"/>
      <c r="F270" s="20"/>
      <c r="G270" s="20"/>
      <c r="H270" s="20"/>
      <c r="I270" s="20"/>
      <c r="J270" s="1"/>
      <c r="K270" s="20"/>
      <c r="L270" s="20"/>
      <c r="M270" s="20"/>
      <c r="N270" s="20"/>
      <c r="S270" s="49"/>
    </row>
    <row r="271" spans="2:19" s="7" customFormat="1" ht="15" customHeight="1">
      <c r="B271" s="321" t="s">
        <v>7</v>
      </c>
      <c r="C271" s="15" t="s">
        <v>197</v>
      </c>
      <c r="E271" s="46"/>
      <c r="F271" s="46"/>
      <c r="G271" s="46"/>
      <c r="H271" s="46"/>
      <c r="I271" s="46"/>
      <c r="J271" s="46"/>
      <c r="K271" s="46"/>
      <c r="L271" s="46"/>
      <c r="M271" s="1"/>
      <c r="N271" s="85" t="s">
        <v>113</v>
      </c>
      <c r="P271" s="85" t="s">
        <v>114</v>
      </c>
      <c r="R271" s="60" t="s">
        <v>171</v>
      </c>
      <c r="S271" s="49"/>
    </row>
    <row r="272" spans="2:19" s="7" customFormat="1" ht="3.75" customHeight="1">
      <c r="C272" s="6"/>
      <c r="E272" s="46"/>
      <c r="F272" s="46"/>
      <c r="G272" s="46"/>
      <c r="H272" s="46"/>
      <c r="I272" s="46"/>
      <c r="J272" s="46"/>
      <c r="K272" s="46"/>
      <c r="L272" s="46"/>
      <c r="M272" s="1"/>
      <c r="N272" s="1"/>
      <c r="S272" s="49"/>
    </row>
    <row r="273" spans="2:21" s="7" customFormat="1" ht="15" customHeight="1">
      <c r="C273" s="323" t="s">
        <v>6</v>
      </c>
      <c r="D273" s="325">
        <v>0</v>
      </c>
      <c r="E273" s="328">
        <v>1</v>
      </c>
      <c r="F273" s="328">
        <v>2</v>
      </c>
      <c r="G273" s="328">
        <v>3</v>
      </c>
      <c r="H273" s="326">
        <v>4</v>
      </c>
      <c r="I273" s="46" t="s">
        <v>12</v>
      </c>
      <c r="J273" s="46"/>
      <c r="K273" s="46"/>
      <c r="L273" s="46"/>
      <c r="M273" s="1"/>
      <c r="N273" s="1"/>
      <c r="P273" s="49"/>
      <c r="Q273" s="51"/>
      <c r="S273" s="51"/>
    </row>
    <row r="274" spans="2:21" s="7" customFormat="1" ht="15" customHeight="1">
      <c r="C274" s="323"/>
      <c r="D274" s="117">
        <v>6</v>
      </c>
      <c r="E274" s="118">
        <v>15</v>
      </c>
      <c r="F274" s="118">
        <v>65</v>
      </c>
      <c r="G274" s="118">
        <v>162</v>
      </c>
      <c r="H274" s="119">
        <v>114</v>
      </c>
      <c r="I274" s="46"/>
      <c r="J274" s="137" t="s">
        <v>259</v>
      </c>
      <c r="K274" s="46"/>
      <c r="L274" s="46"/>
      <c r="M274" s="14"/>
      <c r="N274" s="116">
        <f>D274+E274+F274+G274+H274</f>
        <v>362</v>
      </c>
      <c r="O274" s="23"/>
      <c r="P274" s="170">
        <f>($D$23*D274+$E$23*E274+$F$23*F274+$G$23*G274+$H$23*H274)/$G$9</f>
        <v>3.0027624309392267</v>
      </c>
      <c r="Q274" s="171"/>
      <c r="R274" s="174">
        <f>($D$23*D274+$E$23*E274+$F$23*F274+$G$23*G274+$H$23*H274)/$G$9</f>
        <v>3.0027624309392267</v>
      </c>
    </row>
    <row r="275" spans="2:21" s="7" customFormat="1" ht="12" customHeight="1">
      <c r="C275" s="193" t="s">
        <v>259</v>
      </c>
      <c r="D275" s="334">
        <f t="shared" ref="D275" si="83">D274/$G$9</f>
        <v>1.6574585635359115E-2</v>
      </c>
      <c r="E275" s="334">
        <f t="shared" ref="E275" si="84">E274/$G$9</f>
        <v>4.1436464088397788E-2</v>
      </c>
      <c r="F275" s="334">
        <f t="shared" ref="F275" si="85">F274/$G$9</f>
        <v>0.17955801104972377</v>
      </c>
      <c r="G275" s="334">
        <f t="shared" ref="G275" si="86">G274/$G$9</f>
        <v>0.44751381215469616</v>
      </c>
      <c r="H275" s="334">
        <f t="shared" ref="H275" si="87">H274/$G$9</f>
        <v>0.31491712707182318</v>
      </c>
      <c r="I275" s="134"/>
      <c r="J275" s="201"/>
      <c r="K275" s="46"/>
      <c r="L275" s="46"/>
      <c r="M275" s="1"/>
      <c r="N275" s="1"/>
      <c r="S275" s="49"/>
    </row>
    <row r="276" spans="2:21" s="23" customFormat="1" ht="3.75" customHeight="1">
      <c r="C276" s="190"/>
      <c r="D276" s="161"/>
      <c r="E276" s="161"/>
      <c r="F276" s="161"/>
      <c r="G276" s="161"/>
      <c r="H276" s="199"/>
      <c r="I276" s="200"/>
      <c r="K276" s="42"/>
      <c r="L276" s="14"/>
      <c r="M276" s="14"/>
      <c r="N276" s="14"/>
      <c r="S276" s="77"/>
    </row>
    <row r="277" spans="2:21" s="7" customFormat="1" ht="15" customHeight="1">
      <c r="B277" s="412" t="s">
        <v>8</v>
      </c>
      <c r="C277" s="355" t="s">
        <v>2</v>
      </c>
      <c r="D277" s="355"/>
      <c r="E277" s="355"/>
      <c r="F277" s="355"/>
      <c r="G277" s="356"/>
      <c r="H277" s="138" t="s">
        <v>106</v>
      </c>
      <c r="I277" s="116">
        <v>32</v>
      </c>
      <c r="J277" s="125">
        <f>I277/$G$9</f>
        <v>8.8397790055248615E-2</v>
      </c>
      <c r="K277" s="46"/>
      <c r="L277" s="46"/>
      <c r="M277" s="1"/>
      <c r="N277" s="116">
        <f>SUM(I277:I279)</f>
        <v>362</v>
      </c>
      <c r="P277" s="22" t="s">
        <v>170</v>
      </c>
    </row>
    <row r="278" spans="2:21" s="7" customFormat="1" ht="15" customHeight="1">
      <c r="B278" s="412"/>
      <c r="C278" s="355"/>
      <c r="D278" s="355"/>
      <c r="E278" s="355"/>
      <c r="F278" s="355"/>
      <c r="G278" s="356"/>
      <c r="H278" s="139" t="s">
        <v>105</v>
      </c>
      <c r="I278" s="116">
        <v>123</v>
      </c>
      <c r="J278" s="149">
        <f>I278/$G$9</f>
        <v>0.3397790055248619</v>
      </c>
      <c r="K278" s="46"/>
      <c r="L278" s="46"/>
      <c r="M278" s="1"/>
      <c r="N278" s="1"/>
      <c r="P278" s="76" t="s">
        <v>198</v>
      </c>
      <c r="S278" s="49"/>
    </row>
    <row r="279" spans="2:21" s="7" customFormat="1" ht="15" customHeight="1">
      <c r="B279" s="321"/>
      <c r="C279" s="15"/>
      <c r="D279" s="11"/>
      <c r="E279" s="21"/>
      <c r="F279" s="21"/>
      <c r="H279" s="140" t="s">
        <v>107</v>
      </c>
      <c r="I279" s="116">
        <v>207</v>
      </c>
      <c r="J279" s="149">
        <f>I279/$G$9</f>
        <v>0.57182320441988954</v>
      </c>
      <c r="K279" s="46"/>
      <c r="L279" s="46"/>
      <c r="M279" s="1"/>
      <c r="N279" s="1"/>
      <c r="S279" s="49"/>
    </row>
    <row r="280" spans="2:21" s="7" customFormat="1" ht="12" customHeight="1">
      <c r="D280" s="46"/>
      <c r="E280" s="46"/>
      <c r="F280" s="46"/>
      <c r="G280" s="46"/>
      <c r="H280" s="323"/>
      <c r="I280" s="46"/>
      <c r="J280" s="137" t="s">
        <v>259</v>
      </c>
      <c r="K280" s="46"/>
      <c r="L280" s="46"/>
      <c r="M280" s="1"/>
      <c r="N280" s="1"/>
      <c r="S280" s="49"/>
    </row>
    <row r="281" spans="2:21" s="7" customFormat="1" ht="15" customHeight="1">
      <c r="B281" s="412" t="s">
        <v>9</v>
      </c>
      <c r="C281" s="355" t="s">
        <v>199</v>
      </c>
      <c r="D281" s="355"/>
      <c r="E281" s="355"/>
      <c r="F281" s="355"/>
      <c r="G281" s="356"/>
      <c r="H281" s="138" t="s">
        <v>106</v>
      </c>
      <c r="I281" s="116">
        <v>8</v>
      </c>
      <c r="J281" s="125">
        <f>I281/$G$9</f>
        <v>2.2099447513812154E-2</v>
      </c>
      <c r="K281" s="46"/>
      <c r="L281" s="46"/>
      <c r="M281" s="1"/>
      <c r="N281" s="116">
        <f>SUM(I281:I283)</f>
        <v>362</v>
      </c>
      <c r="P281" s="22" t="s">
        <v>170</v>
      </c>
      <c r="R281" s="49"/>
      <c r="S281" s="76"/>
    </row>
    <row r="282" spans="2:21" s="7" customFormat="1" ht="15" customHeight="1">
      <c r="B282" s="412"/>
      <c r="C282" s="355"/>
      <c r="D282" s="355"/>
      <c r="E282" s="355"/>
      <c r="F282" s="355"/>
      <c r="G282" s="356"/>
      <c r="H282" s="139" t="s">
        <v>105</v>
      </c>
      <c r="I282" s="116">
        <v>75</v>
      </c>
      <c r="J282" s="149">
        <f>I282/$G$9</f>
        <v>0.20718232044198895</v>
      </c>
      <c r="K282" s="46"/>
      <c r="L282" s="46"/>
      <c r="M282" s="1"/>
      <c r="N282" s="1"/>
      <c r="P282" s="76" t="s">
        <v>198</v>
      </c>
      <c r="R282" s="76"/>
      <c r="S282" s="49"/>
    </row>
    <row r="283" spans="2:21" s="7" customFormat="1" ht="15" customHeight="1">
      <c r="B283" s="321"/>
      <c r="C283" s="15"/>
      <c r="D283" s="11"/>
      <c r="E283" s="21"/>
      <c r="F283" s="21"/>
      <c r="H283" s="140" t="s">
        <v>107</v>
      </c>
      <c r="I283" s="116">
        <v>279</v>
      </c>
      <c r="J283" s="149">
        <f>I283/$G$9</f>
        <v>0.77071823204419887</v>
      </c>
      <c r="K283" s="46"/>
      <c r="L283" s="46"/>
      <c r="M283" s="1"/>
      <c r="N283" s="1"/>
      <c r="S283" s="49"/>
      <c r="U283" s="49"/>
    </row>
    <row r="284" spans="2:21" s="23" customFormat="1" ht="12" customHeight="1">
      <c r="B284" s="327"/>
      <c r="C284" s="89"/>
      <c r="D284" s="90"/>
      <c r="E284" s="91"/>
      <c r="F284" s="91"/>
      <c r="H284" s="14"/>
      <c r="I284" s="330"/>
      <c r="J284" s="137" t="s">
        <v>259</v>
      </c>
      <c r="K284" s="14"/>
      <c r="L284" s="14"/>
      <c r="M284" s="14"/>
      <c r="N284" s="14"/>
      <c r="S284" s="77"/>
      <c r="U284" s="77"/>
    </row>
    <row r="285" spans="2:21" s="23" customFormat="1" ht="15" customHeight="1">
      <c r="B285" s="416" t="s">
        <v>10</v>
      </c>
      <c r="C285" s="376" t="s">
        <v>200</v>
      </c>
      <c r="D285" s="376"/>
      <c r="E285" s="376"/>
      <c r="F285" s="376"/>
      <c r="G285" s="377"/>
      <c r="H285" s="138" t="s">
        <v>106</v>
      </c>
      <c r="I285" s="116">
        <v>51</v>
      </c>
      <c r="J285" s="149">
        <f>I285/$G$9</f>
        <v>0.14088397790055249</v>
      </c>
      <c r="K285" s="14"/>
      <c r="L285" s="14"/>
      <c r="M285" s="14"/>
      <c r="N285" s="116">
        <f>SUM(I285:I287)</f>
        <v>362</v>
      </c>
      <c r="O285" s="7"/>
      <c r="P285" s="22" t="s">
        <v>170</v>
      </c>
      <c r="Q285" s="7"/>
      <c r="R285" s="7"/>
      <c r="S285" s="76"/>
      <c r="U285" s="77"/>
    </row>
    <row r="286" spans="2:21" s="23" customFormat="1" ht="15" customHeight="1">
      <c r="B286" s="416"/>
      <c r="C286" s="376"/>
      <c r="D286" s="376"/>
      <c r="E286" s="376"/>
      <c r="F286" s="376"/>
      <c r="G286" s="377"/>
      <c r="H286" s="139" t="s">
        <v>105</v>
      </c>
      <c r="I286" s="116">
        <v>141</v>
      </c>
      <c r="J286" s="149">
        <f>I286/$G$9</f>
        <v>0.38950276243093923</v>
      </c>
      <c r="K286" s="180"/>
      <c r="L286" s="14"/>
      <c r="M286" s="14"/>
      <c r="N286" s="14"/>
      <c r="P286" s="76" t="s">
        <v>198</v>
      </c>
      <c r="R286" s="76"/>
      <c r="S286" s="77"/>
      <c r="U286" s="77"/>
    </row>
    <row r="287" spans="2:21" s="7" customFormat="1" ht="15" customHeight="1">
      <c r="B287" s="321"/>
      <c r="C287" s="15"/>
      <c r="D287" s="11"/>
      <c r="E287" s="21"/>
      <c r="F287" s="21"/>
      <c r="H287" s="140" t="s">
        <v>107</v>
      </c>
      <c r="I287" s="116">
        <v>170</v>
      </c>
      <c r="J287" s="149">
        <f>I287/$G$9</f>
        <v>0.46961325966850831</v>
      </c>
      <c r="K287" s="181">
        <f>I287-I279</f>
        <v>-37</v>
      </c>
      <c r="L287" s="46"/>
      <c r="M287" s="1"/>
      <c r="N287" s="1"/>
      <c r="S287" s="49"/>
    </row>
    <row r="288" spans="2:21" s="23" customFormat="1" ht="15" customHeight="1" thickBot="1">
      <c r="B288" s="84"/>
      <c r="C288" s="89"/>
      <c r="D288" s="90"/>
      <c r="E288" s="91"/>
      <c r="F288" s="91"/>
      <c r="H288" s="14"/>
      <c r="I288" s="38"/>
      <c r="J288" s="14"/>
      <c r="K288" s="14"/>
      <c r="L288" s="14"/>
      <c r="M288" s="14"/>
      <c r="N288" s="14"/>
      <c r="S288" s="77"/>
    </row>
    <row r="289" spans="1:22" s="23" customFormat="1" ht="21" customHeight="1" thickTop="1" thickBot="1">
      <c r="B289" s="84"/>
      <c r="C289" s="378" t="s">
        <v>201</v>
      </c>
      <c r="D289" s="379"/>
      <c r="E289" s="379"/>
      <c r="F289" s="379"/>
      <c r="G289" s="379"/>
      <c r="H289" s="379"/>
      <c r="I289" s="394">
        <f>R274</f>
        <v>3.0027624309392267</v>
      </c>
      <c r="J289" s="395"/>
      <c r="K289" s="396" t="s">
        <v>260</v>
      </c>
      <c r="L289" s="396"/>
      <c r="M289" s="396"/>
      <c r="N289" s="396"/>
      <c r="O289" s="396"/>
      <c r="P289" s="396"/>
      <c r="Q289" s="396"/>
      <c r="R289" s="397"/>
      <c r="S289" s="77"/>
    </row>
    <row r="290" spans="1:22" s="23" customFormat="1" ht="9.75" customHeight="1" thickTop="1">
      <c r="B290" s="84"/>
      <c r="C290" s="92"/>
      <c r="D290" s="92"/>
      <c r="E290" s="92"/>
      <c r="F290" s="92"/>
      <c r="G290" s="92"/>
      <c r="H290" s="14"/>
      <c r="I290" s="14"/>
      <c r="N290" s="77"/>
    </row>
    <row r="291" spans="1:22" s="7" customFormat="1" ht="18.75" customHeight="1">
      <c r="B291" s="93" t="s">
        <v>203</v>
      </c>
      <c r="C291" s="93"/>
      <c r="D291" s="93"/>
      <c r="E291" s="93"/>
      <c r="F291" s="93"/>
      <c r="G291" s="93"/>
      <c r="H291" s="93"/>
      <c r="I291" s="93"/>
      <c r="J291" s="93"/>
      <c r="K291" s="93"/>
      <c r="L291" s="93"/>
      <c r="M291" s="93"/>
      <c r="N291" s="93"/>
      <c r="O291" s="93"/>
      <c r="P291" s="93"/>
      <c r="Q291" s="93"/>
      <c r="R291" s="93"/>
      <c r="S291" s="93"/>
    </row>
    <row r="292" spans="1:22" s="7" customFormat="1" ht="6" customHeight="1">
      <c r="C292" s="23"/>
      <c r="D292" s="23"/>
      <c r="S292" s="49"/>
    </row>
    <row r="293" spans="1:22" s="7" customFormat="1" ht="21" customHeight="1">
      <c r="B293" s="16" t="s">
        <v>7</v>
      </c>
      <c r="C293" s="22" t="s">
        <v>204</v>
      </c>
      <c r="D293" s="23"/>
      <c r="E293" s="23"/>
      <c r="F293" s="23"/>
      <c r="G293" s="23"/>
      <c r="N293" s="85" t="s">
        <v>113</v>
      </c>
      <c r="P293" s="85" t="s">
        <v>114</v>
      </c>
      <c r="R293" s="60" t="s">
        <v>171</v>
      </c>
      <c r="S293" s="49"/>
      <c r="U293" s="383"/>
      <c r="V293" s="383"/>
    </row>
    <row r="294" spans="1:22" s="7" customFormat="1" ht="3.75" customHeight="1">
      <c r="C294" s="23"/>
      <c r="D294" s="23"/>
      <c r="S294" s="49"/>
    </row>
    <row r="295" spans="1:22" s="7" customFormat="1">
      <c r="C295" s="369" t="s">
        <v>31</v>
      </c>
      <c r="D295" s="370"/>
      <c r="E295" s="325">
        <v>0</v>
      </c>
      <c r="F295" s="328">
        <v>1</v>
      </c>
      <c r="G295" s="328">
        <v>2</v>
      </c>
      <c r="H295" s="328">
        <v>3</v>
      </c>
      <c r="I295" s="326">
        <v>4</v>
      </c>
      <c r="J295" s="367" t="s">
        <v>30</v>
      </c>
      <c r="K295" s="368"/>
      <c r="Q295" s="51"/>
      <c r="S295" s="51"/>
      <c r="T295" s="279" t="s">
        <v>488</v>
      </c>
    </row>
    <row r="296" spans="1:22" s="7" customFormat="1" ht="15" customHeight="1">
      <c r="C296" s="322"/>
      <c r="D296" s="330"/>
      <c r="E296" s="117">
        <v>153</v>
      </c>
      <c r="F296" s="118">
        <v>81</v>
      </c>
      <c r="G296" s="118">
        <v>93</v>
      </c>
      <c r="H296" s="118">
        <v>21</v>
      </c>
      <c r="I296" s="119">
        <v>14</v>
      </c>
      <c r="J296" s="46"/>
      <c r="K296" s="46"/>
      <c r="L296" s="46"/>
      <c r="M296" s="14"/>
      <c r="N296" s="116">
        <f>E296+F296+G296+H296+I296</f>
        <v>362</v>
      </c>
      <c r="O296" s="23"/>
      <c r="P296" s="170">
        <f>(E296*E295+F295*F296+G296*G295+H296*H295+I296*I295)/$G$9</f>
        <v>1.0662983425414365</v>
      </c>
      <c r="Q296" s="171"/>
      <c r="R296" s="174">
        <f>(E296*E295+F296*F295+G296*G295+H296*H295+I296*I295)/$G$9</f>
        <v>1.0662983425414365</v>
      </c>
      <c r="T296" s="278">
        <f>H297+I297</f>
        <v>9.668508287292818E-2</v>
      </c>
    </row>
    <row r="297" spans="1:22" s="7" customFormat="1" ht="10.5" customHeight="1">
      <c r="C297" s="23"/>
      <c r="D297" s="193" t="s">
        <v>259</v>
      </c>
      <c r="E297" s="334">
        <f t="shared" ref="E297" si="88">E296/$G$9</f>
        <v>0.42265193370165743</v>
      </c>
      <c r="F297" s="334">
        <f t="shared" ref="F297" si="89">F296/$G$9</f>
        <v>0.22375690607734808</v>
      </c>
      <c r="G297" s="334">
        <f t="shared" ref="G297" si="90">G296/$G$9</f>
        <v>0.25690607734806631</v>
      </c>
      <c r="H297" s="334">
        <f t="shared" ref="H297" si="91">H296/$G$9</f>
        <v>5.8011049723756904E-2</v>
      </c>
      <c r="I297" s="334">
        <f t="shared" ref="I297" si="92">I296/$G$9</f>
        <v>3.8674033149171269E-2</v>
      </c>
      <c r="J297" s="134"/>
      <c r="S297" s="49"/>
    </row>
    <row r="298" spans="1:22" s="7" customFormat="1">
      <c r="B298" s="2" t="s">
        <v>8</v>
      </c>
      <c r="C298" s="22" t="s">
        <v>205</v>
      </c>
      <c r="D298" s="23"/>
      <c r="S298" s="49"/>
    </row>
    <row r="299" spans="1:22" s="7" customFormat="1" ht="3.75" customHeight="1">
      <c r="C299" s="23"/>
      <c r="D299" s="23"/>
      <c r="S299" s="49"/>
    </row>
    <row r="300" spans="1:22" s="7" customFormat="1">
      <c r="C300" s="369" t="s">
        <v>31</v>
      </c>
      <c r="D300" s="370"/>
      <c r="E300" s="325">
        <v>0</v>
      </c>
      <c r="F300" s="328">
        <v>1</v>
      </c>
      <c r="G300" s="328">
        <v>2</v>
      </c>
      <c r="H300" s="328">
        <v>3</v>
      </c>
      <c r="I300" s="326">
        <v>4</v>
      </c>
      <c r="J300" s="367" t="s">
        <v>30</v>
      </c>
      <c r="K300" s="368"/>
      <c r="S300" s="49"/>
    </row>
    <row r="301" spans="1:22" s="7" customFormat="1" ht="15" customHeight="1">
      <c r="C301" s="322"/>
      <c r="D301" s="330"/>
      <c r="E301" s="117">
        <v>186</v>
      </c>
      <c r="F301" s="118">
        <v>72</v>
      </c>
      <c r="G301" s="118">
        <v>71</v>
      </c>
      <c r="H301" s="118">
        <v>18</v>
      </c>
      <c r="I301" s="119">
        <v>15</v>
      </c>
      <c r="J301" s="46"/>
      <c r="K301" s="46"/>
      <c r="L301" s="46"/>
      <c r="M301" s="14"/>
      <c r="N301" s="116">
        <f>E301+F301+G301+H301+I301</f>
        <v>362</v>
      </c>
      <c r="O301" s="23"/>
      <c r="P301" s="170">
        <f>(E301*E300+F300*F301+G301*G300+H301*H300+I301*I300)/$G$9</f>
        <v>0.90607734806629836</v>
      </c>
      <c r="Q301" s="171"/>
      <c r="R301" s="174">
        <f>(E301*E300+F301*F300+G301*G300+H301*H300+I301*I300)/$G$9</f>
        <v>0.90607734806629836</v>
      </c>
    </row>
    <row r="302" spans="1:22" s="7" customFormat="1" ht="10.5" customHeight="1">
      <c r="C302" s="23"/>
      <c r="D302" s="193" t="s">
        <v>259</v>
      </c>
      <c r="E302" s="334">
        <f t="shared" ref="E302" si="93">E301/$G$9</f>
        <v>0.51381215469613262</v>
      </c>
      <c r="F302" s="334">
        <f t="shared" ref="F302" si="94">F301/$G$9</f>
        <v>0.19889502762430938</v>
      </c>
      <c r="G302" s="334">
        <f t="shared" ref="G302" si="95">G301/$G$9</f>
        <v>0.19613259668508287</v>
      </c>
      <c r="H302" s="334">
        <f t="shared" ref="H302" si="96">H301/$G$9</f>
        <v>4.9723756906077346E-2</v>
      </c>
      <c r="I302" s="334">
        <f t="shared" ref="I302" si="97">I301/$G$9</f>
        <v>4.1436464088397788E-2</v>
      </c>
      <c r="J302" s="134"/>
      <c r="S302" s="49"/>
    </row>
    <row r="303" spans="1:22" s="7" customFormat="1">
      <c r="A303" s="2"/>
      <c r="B303" s="2" t="s">
        <v>9</v>
      </c>
      <c r="C303" s="22" t="s">
        <v>37</v>
      </c>
      <c r="D303" s="23"/>
      <c r="S303" s="49"/>
    </row>
    <row r="304" spans="1:22" s="7" customFormat="1" ht="3.75" customHeight="1">
      <c r="A304" s="2"/>
      <c r="B304" s="2"/>
      <c r="C304" s="23"/>
      <c r="D304" s="23"/>
      <c r="S304" s="49"/>
    </row>
    <row r="305" spans="1:20" s="7" customFormat="1">
      <c r="A305" s="2"/>
      <c r="B305" s="2"/>
      <c r="C305" s="369" t="s">
        <v>31</v>
      </c>
      <c r="D305" s="370"/>
      <c r="E305" s="325">
        <v>0</v>
      </c>
      <c r="F305" s="328">
        <v>1</v>
      </c>
      <c r="G305" s="328">
        <v>2</v>
      </c>
      <c r="H305" s="328">
        <v>3</v>
      </c>
      <c r="I305" s="326">
        <v>4</v>
      </c>
      <c r="J305" s="367" t="s">
        <v>30</v>
      </c>
      <c r="K305" s="368"/>
      <c r="S305" s="49"/>
    </row>
    <row r="306" spans="1:20" s="7" customFormat="1" ht="15" customHeight="1">
      <c r="C306" s="322"/>
      <c r="D306" s="330"/>
      <c r="E306" s="117">
        <v>178</v>
      </c>
      <c r="F306" s="118">
        <v>59</v>
      </c>
      <c r="G306" s="118">
        <v>74</v>
      </c>
      <c r="H306" s="118">
        <v>27</v>
      </c>
      <c r="I306" s="119">
        <v>24</v>
      </c>
      <c r="J306" s="46"/>
      <c r="K306" s="46"/>
      <c r="L306" s="46"/>
      <c r="M306" s="14"/>
      <c r="N306" s="116">
        <f>E306+F306+G306+H306+I306</f>
        <v>362</v>
      </c>
      <c r="O306" s="23"/>
      <c r="P306" s="170">
        <f>(E306*E305+F305*F306+G306*G305+H306*H305+I306*I305)/$G$9</f>
        <v>1.0607734806629834</v>
      </c>
      <c r="Q306" s="171"/>
      <c r="R306" s="174">
        <f>(E306*E305+F306*F305+G306*G305+H306*H305+I306*I305)/$G$9</f>
        <v>1.0607734806629834</v>
      </c>
    </row>
    <row r="307" spans="1:20" s="7" customFormat="1" ht="10.5" customHeight="1">
      <c r="A307" s="2"/>
      <c r="B307" s="2"/>
      <c r="C307" s="23"/>
      <c r="D307" s="193" t="s">
        <v>259</v>
      </c>
      <c r="E307" s="334">
        <f t="shared" ref="E307" si="98">E306/$G$9</f>
        <v>0.49171270718232046</v>
      </c>
      <c r="F307" s="334">
        <f t="shared" ref="F307" si="99">F306/$G$9</f>
        <v>0.16298342541436464</v>
      </c>
      <c r="G307" s="334">
        <f t="shared" ref="G307" si="100">G306/$G$9</f>
        <v>0.20441988950276244</v>
      </c>
      <c r="H307" s="334">
        <f t="shared" ref="H307" si="101">H306/$G$9</f>
        <v>7.4585635359116026E-2</v>
      </c>
      <c r="I307" s="334">
        <f t="shared" ref="I307" si="102">I306/$G$9</f>
        <v>6.6298342541436461E-2</v>
      </c>
      <c r="J307" s="134"/>
      <c r="S307" s="49"/>
    </row>
    <row r="308" spans="1:20" s="7" customFormat="1" ht="10.5" customHeight="1">
      <c r="A308" s="2"/>
      <c r="B308" s="2" t="s">
        <v>10</v>
      </c>
      <c r="C308" s="22" t="s">
        <v>38</v>
      </c>
      <c r="D308" s="23"/>
      <c r="S308" s="49"/>
    </row>
    <row r="309" spans="1:20" s="7" customFormat="1" ht="3.75" customHeight="1">
      <c r="A309" s="2"/>
      <c r="B309" s="2"/>
      <c r="C309" s="23"/>
      <c r="D309" s="23"/>
      <c r="S309" s="49"/>
    </row>
    <row r="310" spans="1:20" s="7" customFormat="1">
      <c r="A310" s="2"/>
      <c r="B310" s="2"/>
      <c r="C310" s="369" t="s">
        <v>31</v>
      </c>
      <c r="D310" s="370"/>
      <c r="E310" s="325">
        <v>0</v>
      </c>
      <c r="F310" s="328">
        <v>1</v>
      </c>
      <c r="G310" s="328">
        <v>2</v>
      </c>
      <c r="H310" s="328">
        <v>3</v>
      </c>
      <c r="I310" s="326">
        <v>4</v>
      </c>
      <c r="J310" s="367" t="s">
        <v>30</v>
      </c>
      <c r="K310" s="368"/>
      <c r="S310" s="49"/>
    </row>
    <row r="311" spans="1:20" s="7" customFormat="1" ht="15" customHeight="1">
      <c r="C311" s="322"/>
      <c r="D311" s="330"/>
      <c r="E311" s="117">
        <v>143</v>
      </c>
      <c r="F311" s="118">
        <v>85</v>
      </c>
      <c r="G311" s="118">
        <v>82</v>
      </c>
      <c r="H311" s="118">
        <v>31</v>
      </c>
      <c r="I311" s="119">
        <v>21</v>
      </c>
      <c r="J311" s="46"/>
      <c r="K311" s="46"/>
      <c r="L311" s="46"/>
      <c r="M311" s="14"/>
      <c r="N311" s="116">
        <f>E311+F311+G311+H311+I311</f>
        <v>362</v>
      </c>
      <c r="O311" s="23"/>
      <c r="P311" s="170">
        <f>(E311*E310+F310*F311+G311*G310+H311*H310+I311*I310)/$G$9</f>
        <v>1.1767955801104972</v>
      </c>
      <c r="Q311" s="171"/>
      <c r="R311" s="174">
        <f>(E311*E310+F311*F310+G311*G310+H311*H310+I311*I310)/$G$9</f>
        <v>1.1767955801104972</v>
      </c>
    </row>
    <row r="312" spans="1:20" s="7" customFormat="1" ht="10.5" customHeight="1">
      <c r="A312" s="2"/>
      <c r="B312" s="2"/>
      <c r="C312" s="23"/>
      <c r="D312" s="193" t="s">
        <v>259</v>
      </c>
      <c r="E312" s="334">
        <f t="shared" ref="E312" si="103">E311/$G$9</f>
        <v>0.39502762430939226</v>
      </c>
      <c r="F312" s="334">
        <f t="shared" ref="F312" si="104">F311/$G$9</f>
        <v>0.23480662983425415</v>
      </c>
      <c r="G312" s="334">
        <f t="shared" ref="G312" si="105">G311/$G$9</f>
        <v>0.22651933701657459</v>
      </c>
      <c r="H312" s="334">
        <f t="shared" ref="H312" si="106">H311/$G$9</f>
        <v>8.5635359116022103E-2</v>
      </c>
      <c r="I312" s="334">
        <f t="shared" ref="I312" si="107">I311/$G$9</f>
        <v>5.8011049723756904E-2</v>
      </c>
      <c r="J312" s="134"/>
      <c r="S312" s="49"/>
    </row>
    <row r="313" spans="1:20" s="7" customFormat="1">
      <c r="A313" s="2"/>
      <c r="B313" s="2" t="s">
        <v>11</v>
      </c>
      <c r="C313" s="22" t="s">
        <v>206</v>
      </c>
      <c r="D313" s="23"/>
      <c r="S313" s="49"/>
    </row>
    <row r="314" spans="1:20" s="7" customFormat="1" ht="3.75" customHeight="1">
      <c r="A314" s="2"/>
      <c r="B314" s="2"/>
      <c r="C314" s="23"/>
      <c r="D314" s="23"/>
      <c r="S314" s="49"/>
    </row>
    <row r="315" spans="1:20" s="7" customFormat="1">
      <c r="A315" s="2"/>
      <c r="B315" s="2"/>
      <c r="C315" s="369" t="s">
        <v>31</v>
      </c>
      <c r="D315" s="370"/>
      <c r="E315" s="325">
        <v>0</v>
      </c>
      <c r="F315" s="328">
        <v>1</v>
      </c>
      <c r="G315" s="328">
        <v>2</v>
      </c>
      <c r="H315" s="328">
        <v>3</v>
      </c>
      <c r="I315" s="326">
        <v>4</v>
      </c>
      <c r="J315" s="367" t="s">
        <v>30</v>
      </c>
      <c r="K315" s="368"/>
      <c r="S315" s="49"/>
    </row>
    <row r="316" spans="1:20" s="7" customFormat="1" ht="15" customHeight="1">
      <c r="C316" s="322"/>
      <c r="D316" s="330"/>
      <c r="E316" s="117">
        <v>138</v>
      </c>
      <c r="F316" s="118">
        <v>77</v>
      </c>
      <c r="G316" s="118">
        <v>79</v>
      </c>
      <c r="H316" s="118">
        <v>44</v>
      </c>
      <c r="I316" s="119">
        <v>24</v>
      </c>
      <c r="J316" s="46"/>
      <c r="K316" s="46"/>
      <c r="L316" s="46"/>
      <c r="M316" s="14"/>
      <c r="N316" s="116">
        <f>E316+F316+G316+H316+I316</f>
        <v>362</v>
      </c>
      <c r="O316" s="23"/>
      <c r="P316" s="170">
        <f>(E316*E315+F315*F316+G316*G315+H316*H315+I316*I315)/$G$9</f>
        <v>1.2790055248618784</v>
      </c>
      <c r="Q316" s="171"/>
      <c r="R316" s="174">
        <f>($E$295*E316+$F$295*F316+$G$295*G316+$H$295*H316+$I$295*I316)/$G$9</f>
        <v>1.2790055248618784</v>
      </c>
    </row>
    <row r="317" spans="1:20" s="7" customFormat="1" ht="10.5" customHeight="1">
      <c r="A317" s="2"/>
      <c r="B317" s="2"/>
      <c r="C317" s="23"/>
      <c r="D317" s="193" t="s">
        <v>259</v>
      </c>
      <c r="E317" s="334">
        <f t="shared" ref="E317" si="108">E316/$G$9</f>
        <v>0.38121546961325969</v>
      </c>
      <c r="F317" s="334">
        <f t="shared" ref="F317" si="109">F316/$G$9</f>
        <v>0.212707182320442</v>
      </c>
      <c r="G317" s="334">
        <f t="shared" ref="G317" si="110">G316/$G$9</f>
        <v>0.21823204419889503</v>
      </c>
      <c r="H317" s="334">
        <f t="shared" ref="H317" si="111">H316/$G$9</f>
        <v>0.12154696132596685</v>
      </c>
      <c r="I317" s="334">
        <f t="shared" ref="I317" si="112">I316/$G$9</f>
        <v>6.6298342541436461E-2</v>
      </c>
      <c r="J317" s="134"/>
      <c r="S317" s="49"/>
    </row>
    <row r="318" spans="1:20" s="7" customFormat="1">
      <c r="A318" s="2"/>
      <c r="B318" s="2" t="s">
        <v>13</v>
      </c>
      <c r="C318" s="22" t="s">
        <v>207</v>
      </c>
      <c r="D318" s="23"/>
      <c r="S318" s="49"/>
    </row>
    <row r="319" spans="1:20" s="7" customFormat="1" ht="3.75" customHeight="1">
      <c r="A319" s="2"/>
      <c r="B319" s="2"/>
      <c r="C319" s="23"/>
      <c r="D319" s="23"/>
      <c r="S319" s="49"/>
    </row>
    <row r="320" spans="1:20" s="7" customFormat="1">
      <c r="A320" s="2"/>
      <c r="B320" s="2"/>
      <c r="C320" s="369" t="s">
        <v>31</v>
      </c>
      <c r="D320" s="370"/>
      <c r="E320" s="325">
        <v>0</v>
      </c>
      <c r="F320" s="328">
        <v>1</v>
      </c>
      <c r="G320" s="328">
        <v>2</v>
      </c>
      <c r="H320" s="328">
        <v>3</v>
      </c>
      <c r="I320" s="326">
        <v>4</v>
      </c>
      <c r="J320" s="367" t="s">
        <v>30</v>
      </c>
      <c r="K320" s="368"/>
      <c r="S320" s="49"/>
      <c r="T320" s="279" t="s">
        <v>488</v>
      </c>
    </row>
    <row r="321" spans="2:20" s="7" customFormat="1" ht="15" customHeight="1">
      <c r="C321" s="322"/>
      <c r="D321" s="330"/>
      <c r="E321" s="117">
        <v>121</v>
      </c>
      <c r="F321" s="118">
        <v>75</v>
      </c>
      <c r="G321" s="118">
        <v>82</v>
      </c>
      <c r="H321" s="118">
        <v>31</v>
      </c>
      <c r="I321" s="119">
        <v>53</v>
      </c>
      <c r="J321" s="46"/>
      <c r="K321" s="46"/>
      <c r="L321" s="46"/>
      <c r="M321" s="14"/>
      <c r="N321" s="116">
        <f>E321+F321+G321+H321+I321</f>
        <v>362</v>
      </c>
      <c r="O321" s="23"/>
      <c r="P321" s="170">
        <f>(E321*E320+F320*F321+G321*G320+H321*H320+I321*I320)/$G$9</f>
        <v>1.5027624309392265</v>
      </c>
      <c r="Q321" s="171"/>
      <c r="R321" s="174">
        <f>($E$295*E321+$F$295*F321+$G$295*G321+$H$295*H321+$I$295*I321)/$G$9</f>
        <v>1.5027624309392265</v>
      </c>
      <c r="T321" s="278">
        <f>H322+I322</f>
        <v>0.23204419889502761</v>
      </c>
    </row>
    <row r="322" spans="2:20" s="7" customFormat="1" ht="10.5" customHeight="1">
      <c r="B322" s="2"/>
      <c r="C322" s="23"/>
      <c r="D322" s="193" t="s">
        <v>259</v>
      </c>
      <c r="E322" s="334">
        <f t="shared" ref="E322" si="113">E321/$G$9</f>
        <v>0.33425414364640882</v>
      </c>
      <c r="F322" s="334">
        <f t="shared" ref="F322" si="114">F321/$G$9</f>
        <v>0.20718232044198895</v>
      </c>
      <c r="G322" s="334">
        <f t="shared" ref="G322" si="115">G321/$G$9</f>
        <v>0.22651933701657459</v>
      </c>
      <c r="H322" s="334">
        <f t="shared" ref="H322" si="116">H321/$G$9</f>
        <v>8.5635359116022103E-2</v>
      </c>
      <c r="I322" s="334">
        <f t="shared" ref="I322" si="117">I321/$G$9</f>
        <v>0.14640883977900551</v>
      </c>
      <c r="J322" s="134"/>
      <c r="S322" s="49"/>
    </row>
    <row r="323" spans="2:20" s="7" customFormat="1">
      <c r="B323" s="2" t="s">
        <v>15</v>
      </c>
      <c r="C323" s="22" t="s">
        <v>92</v>
      </c>
      <c r="D323" s="23"/>
      <c r="S323" s="49"/>
    </row>
    <row r="324" spans="2:20" s="7" customFormat="1" ht="3.75" customHeight="1">
      <c r="B324" s="2"/>
      <c r="C324" s="23"/>
      <c r="D324" s="23"/>
      <c r="S324" s="49"/>
    </row>
    <row r="325" spans="2:20" s="7" customFormat="1">
      <c r="B325" s="2"/>
      <c r="C325" s="369" t="s">
        <v>31</v>
      </c>
      <c r="D325" s="370"/>
      <c r="E325" s="325">
        <v>0</v>
      </c>
      <c r="F325" s="328">
        <v>1</v>
      </c>
      <c r="G325" s="328">
        <v>2</v>
      </c>
      <c r="H325" s="328">
        <v>3</v>
      </c>
      <c r="I325" s="326">
        <v>4</v>
      </c>
      <c r="J325" s="367" t="s">
        <v>30</v>
      </c>
      <c r="K325" s="368"/>
      <c r="S325" s="49"/>
      <c r="T325" s="279" t="s">
        <v>488</v>
      </c>
    </row>
    <row r="326" spans="2:20" s="7" customFormat="1" ht="15" customHeight="1">
      <c r="C326" s="322"/>
      <c r="D326" s="330"/>
      <c r="E326" s="117">
        <v>166</v>
      </c>
      <c r="F326" s="118">
        <v>92</v>
      </c>
      <c r="G326" s="118">
        <v>59</v>
      </c>
      <c r="H326" s="118">
        <v>25</v>
      </c>
      <c r="I326" s="119">
        <v>20</v>
      </c>
      <c r="J326" s="46"/>
      <c r="K326" s="46"/>
      <c r="L326" s="46"/>
      <c r="M326" s="14"/>
      <c r="N326" s="116">
        <f>E326+F326+G326+H326+I326</f>
        <v>362</v>
      </c>
      <c r="O326" s="23"/>
      <c r="P326" s="170">
        <f>(E326*E325+F325*F326+G326*G325+H326*H325+I326*I325)/$G$9</f>
        <v>1.0082872928176796</v>
      </c>
      <c r="Q326" s="171"/>
      <c r="R326" s="174">
        <f>($E$295*E326+$F$295*F326+$G$295*G326+$H$295*H326+$I$295*I326)/$G$9</f>
        <v>1.0082872928176796</v>
      </c>
      <c r="T326" s="278">
        <f>H327+I327</f>
        <v>0.12430939226519337</v>
      </c>
    </row>
    <row r="327" spans="2:20" s="7" customFormat="1" ht="10.5" customHeight="1">
      <c r="B327" s="2"/>
      <c r="C327" s="23"/>
      <c r="D327" s="193" t="s">
        <v>259</v>
      </c>
      <c r="E327" s="334">
        <f t="shared" ref="E327" si="118">E326/$G$9</f>
        <v>0.4585635359116022</v>
      </c>
      <c r="F327" s="334">
        <f t="shared" ref="F327" si="119">F326/$G$9</f>
        <v>0.2541436464088398</v>
      </c>
      <c r="G327" s="334">
        <f t="shared" ref="G327" si="120">G326/$G$9</f>
        <v>0.16298342541436464</v>
      </c>
      <c r="H327" s="334">
        <f t="shared" ref="H327" si="121">H326/$G$9</f>
        <v>6.9060773480662987E-2</v>
      </c>
      <c r="I327" s="334">
        <f t="shared" ref="I327" si="122">I326/$G$9</f>
        <v>5.5248618784530384E-2</v>
      </c>
      <c r="J327" s="134"/>
      <c r="S327" s="49"/>
    </row>
    <row r="328" spans="2:20" s="7" customFormat="1">
      <c r="B328" s="2" t="s">
        <v>16</v>
      </c>
      <c r="C328" s="8" t="s">
        <v>39</v>
      </c>
      <c r="S328" s="49"/>
    </row>
    <row r="329" spans="2:20" s="7" customFormat="1" ht="3.75" customHeight="1">
      <c r="B329" s="2"/>
      <c r="S329" s="49"/>
    </row>
    <row r="330" spans="2:20" s="7" customFormat="1">
      <c r="B330" s="2"/>
      <c r="C330" s="371" t="s">
        <v>31</v>
      </c>
      <c r="D330" s="372"/>
      <c r="E330" s="325">
        <v>0</v>
      </c>
      <c r="F330" s="328">
        <v>1</v>
      </c>
      <c r="G330" s="328">
        <v>2</v>
      </c>
      <c r="H330" s="328">
        <v>3</v>
      </c>
      <c r="I330" s="326">
        <v>4</v>
      </c>
      <c r="J330" s="367" t="s">
        <v>30</v>
      </c>
      <c r="K330" s="368"/>
      <c r="S330" s="49"/>
    </row>
    <row r="331" spans="2:20" s="7" customFormat="1" ht="15" customHeight="1">
      <c r="C331" s="323"/>
      <c r="D331" s="35"/>
      <c r="E331" s="117">
        <v>222</v>
      </c>
      <c r="F331" s="118">
        <v>59</v>
      </c>
      <c r="G331" s="118">
        <v>53</v>
      </c>
      <c r="H331" s="118">
        <v>10</v>
      </c>
      <c r="I331" s="119">
        <v>18</v>
      </c>
      <c r="J331" s="46"/>
      <c r="K331" s="46"/>
      <c r="L331" s="46"/>
      <c r="M331" s="14"/>
      <c r="N331" s="116">
        <f>E331+F331+G331+H331+I331</f>
        <v>362</v>
      </c>
      <c r="O331" s="23"/>
      <c r="P331" s="170">
        <f>(E331*E330+F330*F331+G331*G330+H331*H330+I331*I330)/$G$9</f>
        <v>0.73756906077348061</v>
      </c>
      <c r="Q331" s="171"/>
      <c r="R331" s="174">
        <f>($E$295*E331+$F$295*F331+$G$295*G331+$H$295*H331+$I$295*I331)/$G$9</f>
        <v>0.73756906077348061</v>
      </c>
    </row>
    <row r="332" spans="2:20" s="7" customFormat="1" ht="10.5" customHeight="1">
      <c r="B332" s="2"/>
      <c r="C332" s="323"/>
      <c r="D332" s="193" t="s">
        <v>259</v>
      </c>
      <c r="E332" s="334">
        <f t="shared" ref="E332" si="123">E331/$G$9</f>
        <v>0.61325966850828728</v>
      </c>
      <c r="F332" s="334">
        <f t="shared" ref="F332" si="124">F331/$G$9</f>
        <v>0.16298342541436464</v>
      </c>
      <c r="G332" s="334">
        <f t="shared" ref="G332" si="125">G331/$G$9</f>
        <v>0.14640883977900551</v>
      </c>
      <c r="H332" s="334">
        <f t="shared" ref="H332" si="126">H331/$G$9</f>
        <v>2.7624309392265192E-2</v>
      </c>
      <c r="I332" s="334">
        <f t="shared" ref="I332" si="127">I331/$G$9</f>
        <v>4.9723756906077346E-2</v>
      </c>
      <c r="J332" s="134"/>
      <c r="K332" s="23"/>
      <c r="L332" s="23"/>
      <c r="M332" s="23"/>
      <c r="S332" s="49"/>
    </row>
    <row r="333" spans="2:20" s="7" customFormat="1">
      <c r="B333" s="2" t="s">
        <v>19</v>
      </c>
      <c r="C333" s="8" t="s">
        <v>70</v>
      </c>
      <c r="D333" s="23"/>
      <c r="E333" s="23"/>
      <c r="F333" s="23"/>
      <c r="G333" s="23"/>
      <c r="H333" s="23"/>
      <c r="I333" s="23"/>
      <c r="J333" s="23"/>
      <c r="K333" s="23"/>
      <c r="L333" s="23"/>
      <c r="M333" s="23"/>
      <c r="Q333" s="23"/>
      <c r="S333" s="49"/>
    </row>
    <row r="334" spans="2:20" s="7" customFormat="1" ht="3.75" customHeight="1">
      <c r="B334" s="2"/>
      <c r="S334" s="49"/>
    </row>
    <row r="335" spans="2:20" s="7" customFormat="1">
      <c r="B335" s="2"/>
      <c r="C335" s="369" t="s">
        <v>31</v>
      </c>
      <c r="D335" s="370"/>
      <c r="E335" s="325">
        <v>0</v>
      </c>
      <c r="F335" s="328">
        <v>1</v>
      </c>
      <c r="G335" s="328">
        <v>2</v>
      </c>
      <c r="H335" s="328">
        <v>3</v>
      </c>
      <c r="I335" s="326">
        <v>4</v>
      </c>
      <c r="J335" s="367" t="s">
        <v>30</v>
      </c>
      <c r="K335" s="368"/>
      <c r="S335" s="49"/>
      <c r="T335" s="279" t="s">
        <v>488</v>
      </c>
    </row>
    <row r="336" spans="2:20" s="7" customFormat="1" ht="15" customHeight="1">
      <c r="C336" s="322"/>
      <c r="D336" s="330"/>
      <c r="E336" s="117">
        <v>172</v>
      </c>
      <c r="F336" s="118">
        <v>57</v>
      </c>
      <c r="G336" s="118">
        <v>72</v>
      </c>
      <c r="H336" s="118">
        <v>28</v>
      </c>
      <c r="I336" s="119">
        <v>33</v>
      </c>
      <c r="J336" s="46"/>
      <c r="K336" s="46"/>
      <c r="L336" s="46"/>
      <c r="M336" s="14"/>
      <c r="N336" s="116">
        <f>E336+F336+G336+H336+I336</f>
        <v>362</v>
      </c>
      <c r="O336" s="23"/>
      <c r="P336" s="170">
        <f>(E336*E335+F335*F336+G336*G335+H336*H335+I336*I335)/$G$9</f>
        <v>1.1519337016574585</v>
      </c>
      <c r="Q336" s="171"/>
      <c r="R336" s="174">
        <f>($E$295*E336+$F$295*F336+$G$295*G336+$H$295*H336+$I$295*I336)/$G$9</f>
        <v>1.1519337016574585</v>
      </c>
      <c r="T336" s="278">
        <f>H332+I332</f>
        <v>7.7348066298342538E-2</v>
      </c>
    </row>
    <row r="337" spans="2:19" s="7" customFormat="1" ht="10.5" customHeight="1">
      <c r="B337" s="2"/>
      <c r="C337" s="322"/>
      <c r="D337" s="193" t="s">
        <v>259</v>
      </c>
      <c r="E337" s="334">
        <f t="shared" ref="E337" si="128">E336/$G$9</f>
        <v>0.47513812154696133</v>
      </c>
      <c r="F337" s="334">
        <f t="shared" ref="F337" si="129">F336/$G$9</f>
        <v>0.15745856353591159</v>
      </c>
      <c r="G337" s="334">
        <f t="shared" ref="G337" si="130">G336/$G$9</f>
        <v>0.19889502762430938</v>
      </c>
      <c r="H337" s="334">
        <f t="shared" ref="H337" si="131">H336/$G$9</f>
        <v>7.7348066298342538E-2</v>
      </c>
      <c r="I337" s="334">
        <f t="shared" ref="I337" si="132">I336/$G$9</f>
        <v>9.1160220994475141E-2</v>
      </c>
      <c r="J337" s="134"/>
      <c r="S337" s="49"/>
    </row>
    <row r="338" spans="2:19" s="7" customFormat="1">
      <c r="B338" s="2" t="s">
        <v>20</v>
      </c>
      <c r="C338" s="8" t="s">
        <v>208</v>
      </c>
      <c r="S338" s="49"/>
    </row>
    <row r="339" spans="2:19" s="7" customFormat="1" ht="3.75" customHeight="1">
      <c r="B339" s="2"/>
      <c r="S339" s="49"/>
    </row>
    <row r="340" spans="2:19" s="7" customFormat="1">
      <c r="B340" s="2"/>
      <c r="C340" s="371" t="s">
        <v>31</v>
      </c>
      <c r="D340" s="372"/>
      <c r="E340" s="325">
        <v>0</v>
      </c>
      <c r="F340" s="328">
        <v>1</v>
      </c>
      <c r="G340" s="328">
        <v>2</v>
      </c>
      <c r="H340" s="328">
        <v>3</v>
      </c>
      <c r="I340" s="326">
        <v>4</v>
      </c>
      <c r="J340" s="367" t="s">
        <v>30</v>
      </c>
      <c r="K340" s="368"/>
      <c r="S340" s="49"/>
    </row>
    <row r="341" spans="2:19" s="7" customFormat="1" ht="15" customHeight="1">
      <c r="C341" s="322"/>
      <c r="D341" s="330"/>
      <c r="E341" s="117">
        <v>190</v>
      </c>
      <c r="F341" s="118">
        <v>67</v>
      </c>
      <c r="G341" s="118">
        <v>48</v>
      </c>
      <c r="H341" s="118">
        <v>32</v>
      </c>
      <c r="I341" s="119">
        <v>25</v>
      </c>
      <c r="J341" s="46"/>
      <c r="K341" s="46"/>
      <c r="L341" s="46"/>
      <c r="M341" s="14"/>
      <c r="N341" s="116">
        <f>E341+F341+G341+H341+I341</f>
        <v>362</v>
      </c>
      <c r="O341" s="23"/>
      <c r="P341" s="168">
        <f>(E341*E340+F340*F341+G341*G340+H341*H340+I341*I340)/$G$9</f>
        <v>0.99171270718232041</v>
      </c>
      <c r="Q341" s="169"/>
      <c r="R341" s="173">
        <f>($E$295*E341+$F$295*F341+$G$295*G341+$H$295*H341+$I$295*I341)/$G$9</f>
        <v>0.99171270718232041</v>
      </c>
    </row>
    <row r="342" spans="2:19" s="7" customFormat="1" ht="10.5" customHeight="1">
      <c r="B342" s="2"/>
      <c r="C342" s="322"/>
      <c r="D342" s="193" t="s">
        <v>259</v>
      </c>
      <c r="E342" s="334">
        <f t="shared" ref="E342" si="133">E341/$G$9</f>
        <v>0.52486187845303867</v>
      </c>
      <c r="F342" s="334">
        <f t="shared" ref="F342" si="134">F341/$G$9</f>
        <v>0.18508287292817679</v>
      </c>
      <c r="G342" s="334">
        <f t="shared" ref="G342" si="135">G341/$G$9</f>
        <v>0.13259668508287292</v>
      </c>
      <c r="H342" s="334">
        <f t="shared" ref="H342" si="136">H341/$G$9</f>
        <v>8.8397790055248615E-2</v>
      </c>
      <c r="I342" s="334">
        <f t="shared" ref="I342" si="137">I341/$G$9</f>
        <v>6.9060773480662987E-2</v>
      </c>
      <c r="J342" s="134"/>
      <c r="K342" s="323"/>
      <c r="S342" s="49"/>
    </row>
    <row r="343" spans="2:19" s="7" customFormat="1">
      <c r="B343" s="2" t="s">
        <v>22</v>
      </c>
      <c r="C343" s="8" t="s">
        <v>48</v>
      </c>
      <c r="D343" s="8"/>
      <c r="E343" s="8"/>
      <c r="F343" s="8"/>
      <c r="K343" s="323"/>
      <c r="S343" s="49"/>
    </row>
    <row r="344" spans="2:19" s="7" customFormat="1" ht="3.75" customHeight="1">
      <c r="B344" s="2"/>
      <c r="C344" s="323"/>
      <c r="D344" s="323"/>
      <c r="K344" s="323"/>
      <c r="S344" s="49"/>
    </row>
    <row r="345" spans="2:19" s="7" customFormat="1">
      <c r="B345" s="2"/>
      <c r="C345" s="369" t="s">
        <v>31</v>
      </c>
      <c r="D345" s="370"/>
      <c r="E345" s="325">
        <v>0</v>
      </c>
      <c r="F345" s="328">
        <v>1</v>
      </c>
      <c r="G345" s="328">
        <v>2</v>
      </c>
      <c r="H345" s="328">
        <v>3</v>
      </c>
      <c r="I345" s="326">
        <v>4</v>
      </c>
      <c r="J345" s="367" t="s">
        <v>30</v>
      </c>
      <c r="K345" s="368"/>
      <c r="S345" s="49"/>
    </row>
    <row r="346" spans="2:19" s="7" customFormat="1" ht="15" customHeight="1">
      <c r="C346" s="322"/>
      <c r="D346" s="330"/>
      <c r="E346" s="117">
        <v>97</v>
      </c>
      <c r="F346" s="118">
        <v>80</v>
      </c>
      <c r="G346" s="118">
        <v>101</v>
      </c>
      <c r="H346" s="118">
        <v>41</v>
      </c>
      <c r="I346" s="119">
        <v>43</v>
      </c>
      <c r="J346" s="46"/>
      <c r="K346" s="46"/>
      <c r="L346" s="46"/>
      <c r="M346" s="14"/>
      <c r="N346" s="116">
        <f>E346+F346+G346+H346+I346</f>
        <v>362</v>
      </c>
      <c r="O346" s="23"/>
      <c r="P346" s="170">
        <f>(E346*E345+F345*F346+G346*G345+H346*H345+I346*I345)/$G$9</f>
        <v>1.5939226519337018</v>
      </c>
      <c r="Q346" s="171"/>
      <c r="R346" s="174">
        <f>($E$295*E346+$F$295*F346+$G$295*G346+$H$295*H346+$I$295*I346)/$G$9</f>
        <v>1.5939226519337018</v>
      </c>
    </row>
    <row r="347" spans="2:19" s="7" customFormat="1" ht="10.5" customHeight="1">
      <c r="B347" s="2"/>
      <c r="C347" s="23"/>
      <c r="D347" s="193" t="s">
        <v>259</v>
      </c>
      <c r="E347" s="334">
        <f t="shared" ref="E347" si="138">E346/$G$9</f>
        <v>0.26795580110497236</v>
      </c>
      <c r="F347" s="334">
        <f t="shared" ref="F347" si="139">F346/$G$9</f>
        <v>0.22099447513812154</v>
      </c>
      <c r="G347" s="334">
        <f t="shared" ref="G347" si="140">G346/$G$9</f>
        <v>0.27900552486187846</v>
      </c>
      <c r="H347" s="334">
        <f t="shared" ref="H347" si="141">H346/$G$9</f>
        <v>0.1132596685082873</v>
      </c>
      <c r="I347" s="334">
        <f t="shared" ref="I347" si="142">I346/$G$9</f>
        <v>0.11878453038674033</v>
      </c>
      <c r="J347" s="134"/>
      <c r="S347" s="49"/>
    </row>
    <row r="348" spans="2:19" s="7" customFormat="1" ht="15" customHeight="1">
      <c r="B348" s="2" t="s">
        <v>21</v>
      </c>
      <c r="C348" s="8" t="s">
        <v>209</v>
      </c>
      <c r="D348" s="8"/>
      <c r="E348" s="8"/>
      <c r="F348" s="8"/>
      <c r="K348" s="323"/>
      <c r="S348" s="49"/>
    </row>
    <row r="349" spans="2:19" s="7" customFormat="1" ht="4.5" customHeight="1">
      <c r="B349" s="2"/>
      <c r="C349" s="323"/>
      <c r="D349" s="323"/>
      <c r="K349" s="323"/>
      <c r="S349" s="49"/>
    </row>
    <row r="350" spans="2:19" s="7" customFormat="1" ht="15" customHeight="1">
      <c r="B350" s="2"/>
      <c r="C350" s="369" t="s">
        <v>31</v>
      </c>
      <c r="D350" s="370"/>
      <c r="E350" s="325">
        <v>0</v>
      </c>
      <c r="F350" s="328">
        <v>1</v>
      </c>
      <c r="G350" s="328">
        <v>2</v>
      </c>
      <c r="H350" s="328">
        <v>3</v>
      </c>
      <c r="I350" s="326">
        <v>4</v>
      </c>
      <c r="J350" s="367" t="s">
        <v>30</v>
      </c>
      <c r="K350" s="368"/>
      <c r="S350" s="49"/>
    </row>
    <row r="351" spans="2:19" s="7" customFormat="1" ht="15" customHeight="1">
      <c r="C351" s="322"/>
      <c r="D351" s="330"/>
      <c r="E351" s="117">
        <v>179</v>
      </c>
      <c r="F351" s="118">
        <v>61</v>
      </c>
      <c r="G351" s="118">
        <v>70</v>
      </c>
      <c r="H351" s="118">
        <v>24</v>
      </c>
      <c r="I351" s="119">
        <v>28</v>
      </c>
      <c r="J351" s="46"/>
      <c r="K351" s="46"/>
      <c r="L351" s="46"/>
      <c r="M351" s="14"/>
      <c r="N351" s="116">
        <f>E351+F351+G351+H351+I351</f>
        <v>362</v>
      </c>
      <c r="O351" s="23"/>
      <c r="P351" s="170">
        <f>(E351*E350+F350*F351+G351*G350+H351*H350+I351*I350)/$G$9</f>
        <v>1.0635359116022098</v>
      </c>
      <c r="Q351" s="171"/>
      <c r="R351" s="174">
        <f>($E$295*E351+$F$295*F351+$G$295*G351+$H$295*H351+$I$295*I351)/$G$9</f>
        <v>1.0635359116022098</v>
      </c>
    </row>
    <row r="352" spans="2:19" s="7" customFormat="1" ht="10.5" customHeight="1">
      <c r="C352" s="322"/>
      <c r="D352" s="193" t="s">
        <v>259</v>
      </c>
      <c r="E352" s="334">
        <f t="shared" ref="E352" si="143">E351/$G$9</f>
        <v>0.49447513812154698</v>
      </c>
      <c r="F352" s="334">
        <f t="shared" ref="F352" si="144">F351/$G$9</f>
        <v>0.16850828729281769</v>
      </c>
      <c r="G352" s="334">
        <f t="shared" ref="G352" si="145">G351/$G$9</f>
        <v>0.19337016574585636</v>
      </c>
      <c r="H352" s="334">
        <f t="shared" ref="H352" si="146">H351/$G$9</f>
        <v>6.6298342541436461E-2</v>
      </c>
      <c r="I352" s="334">
        <f t="shared" ref="I352" si="147">I351/$G$9</f>
        <v>7.7348066298342538E-2</v>
      </c>
      <c r="J352" s="134"/>
      <c r="K352" s="46"/>
      <c r="L352" s="46"/>
      <c r="M352" s="14"/>
      <c r="N352" s="14"/>
      <c r="O352" s="23"/>
      <c r="P352" s="23"/>
    </row>
    <row r="353" spans="2:19" s="7" customFormat="1" ht="15" customHeight="1">
      <c r="B353" s="2" t="s">
        <v>23</v>
      </c>
      <c r="C353" s="8" t="s">
        <v>210</v>
      </c>
      <c r="D353" s="8"/>
      <c r="E353" s="8"/>
      <c r="F353" s="8"/>
      <c r="K353" s="323"/>
      <c r="S353" s="49"/>
    </row>
    <row r="354" spans="2:19" s="7" customFormat="1" ht="4.5" customHeight="1">
      <c r="B354" s="2"/>
      <c r="C354" s="323"/>
      <c r="D354" s="323"/>
      <c r="K354" s="323"/>
      <c r="S354" s="49"/>
    </row>
    <row r="355" spans="2:19" s="7" customFormat="1" ht="15" customHeight="1">
      <c r="B355" s="2"/>
      <c r="C355" s="369" t="s">
        <v>31</v>
      </c>
      <c r="D355" s="370"/>
      <c r="E355" s="325">
        <v>0</v>
      </c>
      <c r="F355" s="328">
        <v>1</v>
      </c>
      <c r="G355" s="328">
        <v>2</v>
      </c>
      <c r="H355" s="328">
        <v>3</v>
      </c>
      <c r="I355" s="326">
        <v>4</v>
      </c>
      <c r="J355" s="367" t="s">
        <v>30</v>
      </c>
      <c r="K355" s="368"/>
      <c r="S355" s="49"/>
    </row>
    <row r="356" spans="2:19" s="7" customFormat="1" ht="15" customHeight="1">
      <c r="C356" s="322"/>
      <c r="D356" s="330"/>
      <c r="E356" s="117">
        <v>203</v>
      </c>
      <c r="F356" s="118">
        <v>72</v>
      </c>
      <c r="G356" s="118">
        <v>47</v>
      </c>
      <c r="H356" s="118">
        <v>20</v>
      </c>
      <c r="I356" s="119">
        <v>20</v>
      </c>
      <c r="J356" s="46"/>
      <c r="K356" s="46"/>
      <c r="L356" s="46"/>
      <c r="M356" s="14"/>
      <c r="N356" s="116">
        <f>E356+F356+G356+H356+I356</f>
        <v>362</v>
      </c>
      <c r="O356" s="23"/>
      <c r="P356" s="170">
        <f>(E356*E355+F355*F356+G356*G355+H356*H355+I356*I355)/$G$9</f>
        <v>0.84530386740331487</v>
      </c>
      <c r="Q356" s="171"/>
      <c r="R356" s="174">
        <f>($E$295*E356+$F$295*F356+$G$295*G356+$H$295*H356+$I$295*I356)/$G$9</f>
        <v>0.84530386740331487</v>
      </c>
    </row>
    <row r="357" spans="2:19" s="7" customFormat="1" ht="10.5" customHeight="1">
      <c r="C357" s="322"/>
      <c r="D357" s="193" t="s">
        <v>259</v>
      </c>
      <c r="E357" s="334">
        <f t="shared" ref="E357" si="148">E356/$G$9</f>
        <v>0.56077348066298338</v>
      </c>
      <c r="F357" s="334">
        <f t="shared" ref="F357" si="149">F356/$G$9</f>
        <v>0.19889502762430938</v>
      </c>
      <c r="G357" s="334">
        <f t="shared" ref="G357" si="150">G356/$G$9</f>
        <v>0.12983425414364641</v>
      </c>
      <c r="H357" s="334">
        <f t="shared" ref="H357" si="151">H356/$G$9</f>
        <v>5.5248618784530384E-2</v>
      </c>
      <c r="I357" s="334">
        <f t="shared" ref="I357" si="152">I356/$G$9</f>
        <v>5.5248618784530384E-2</v>
      </c>
      <c r="J357" s="134"/>
      <c r="K357" s="46"/>
      <c r="L357" s="46"/>
      <c r="M357" s="14"/>
      <c r="N357" s="14"/>
      <c r="O357" s="23"/>
      <c r="P357" s="23"/>
    </row>
    <row r="358" spans="2:19" s="7" customFormat="1" ht="15" customHeight="1">
      <c r="B358" s="2" t="s">
        <v>36</v>
      </c>
      <c r="C358" s="8" t="s">
        <v>69</v>
      </c>
      <c r="D358" s="8"/>
      <c r="E358" s="8"/>
      <c r="F358" s="8"/>
      <c r="K358" s="323"/>
      <c r="S358" s="49"/>
    </row>
    <row r="359" spans="2:19" s="7" customFormat="1" ht="4.5" customHeight="1">
      <c r="B359" s="2"/>
      <c r="C359" s="323"/>
      <c r="D359" s="323"/>
      <c r="K359" s="323"/>
      <c r="S359" s="49"/>
    </row>
    <row r="360" spans="2:19" s="7" customFormat="1" ht="15" customHeight="1">
      <c r="B360" s="2"/>
      <c r="C360" s="369" t="s">
        <v>31</v>
      </c>
      <c r="D360" s="370"/>
      <c r="E360" s="325">
        <v>0</v>
      </c>
      <c r="F360" s="328">
        <v>1</v>
      </c>
      <c r="G360" s="328">
        <v>2</v>
      </c>
      <c r="H360" s="328">
        <v>3</v>
      </c>
      <c r="I360" s="326">
        <v>4</v>
      </c>
      <c r="J360" s="367" t="s">
        <v>30</v>
      </c>
      <c r="K360" s="368"/>
      <c r="S360" s="49"/>
    </row>
    <row r="361" spans="2:19" s="7" customFormat="1" ht="15" customHeight="1">
      <c r="C361" s="322"/>
      <c r="D361" s="330"/>
      <c r="E361" s="117">
        <v>169</v>
      </c>
      <c r="F361" s="118">
        <v>81</v>
      </c>
      <c r="G361" s="118">
        <v>68</v>
      </c>
      <c r="H361" s="118">
        <v>21</v>
      </c>
      <c r="I361" s="119">
        <v>23</v>
      </c>
      <c r="J361" s="46"/>
      <c r="K361" s="46"/>
      <c r="L361" s="46"/>
      <c r="M361" s="14"/>
      <c r="N361" s="116">
        <f>E361+F361+G361+H361+I361</f>
        <v>362</v>
      </c>
      <c r="O361" s="23"/>
      <c r="P361" s="170">
        <f>(E361*E360+F360*F361+G361*G360+H361*H360+I361*I360)/$G$9</f>
        <v>1.0276243093922652</v>
      </c>
      <c r="Q361" s="171"/>
      <c r="R361" s="174">
        <f>($E$295*E361+$F$295*F361+$G$295*G361+$H$295*H361+$I$295*I361)/$G$9</f>
        <v>1.0276243093922652</v>
      </c>
    </row>
    <row r="362" spans="2:19" s="7" customFormat="1" ht="9.75" customHeight="1">
      <c r="C362" s="322"/>
      <c r="D362" s="193" t="s">
        <v>259</v>
      </c>
      <c r="E362" s="334">
        <f t="shared" ref="E362" si="153">E361/$G$9</f>
        <v>0.46685082872928174</v>
      </c>
      <c r="F362" s="334">
        <f t="shared" ref="F362" si="154">F361/$G$9</f>
        <v>0.22375690607734808</v>
      </c>
      <c r="G362" s="334">
        <f t="shared" ref="G362" si="155">G361/$G$9</f>
        <v>0.18784530386740331</v>
      </c>
      <c r="H362" s="334">
        <f t="shared" ref="H362" si="156">H361/$G$9</f>
        <v>5.8011049723756904E-2</v>
      </c>
      <c r="I362" s="334">
        <f t="shared" ref="I362" si="157">I361/$G$9</f>
        <v>6.3535911602209949E-2</v>
      </c>
      <c r="J362" s="134"/>
      <c r="K362" s="46"/>
      <c r="L362" s="46"/>
      <c r="M362" s="14"/>
      <c r="N362" s="14"/>
      <c r="O362" s="23"/>
      <c r="P362" s="23"/>
    </row>
    <row r="363" spans="2:19" s="7" customFormat="1" ht="15" customHeight="1">
      <c r="B363" s="2" t="s">
        <v>47</v>
      </c>
      <c r="C363" s="8" t="s">
        <v>211</v>
      </c>
      <c r="D363" s="8"/>
      <c r="E363" s="8"/>
      <c r="F363" s="8"/>
      <c r="K363" s="323"/>
      <c r="S363" s="49"/>
    </row>
    <row r="364" spans="2:19" s="7" customFormat="1" ht="4.5" customHeight="1">
      <c r="B364" s="2"/>
      <c r="C364" s="323"/>
      <c r="D364" s="323"/>
      <c r="K364" s="323"/>
      <c r="S364" s="49"/>
    </row>
    <row r="365" spans="2:19" s="7" customFormat="1" ht="15" customHeight="1">
      <c r="B365" s="2"/>
      <c r="C365" s="369" t="s">
        <v>31</v>
      </c>
      <c r="D365" s="370"/>
      <c r="E365" s="325">
        <v>0</v>
      </c>
      <c r="F365" s="328">
        <v>1</v>
      </c>
      <c r="G365" s="328">
        <v>2</v>
      </c>
      <c r="H365" s="328">
        <v>3</v>
      </c>
      <c r="I365" s="326">
        <v>4</v>
      </c>
      <c r="J365" s="367" t="s">
        <v>30</v>
      </c>
      <c r="K365" s="368"/>
      <c r="S365" s="49"/>
    </row>
    <row r="366" spans="2:19" s="7" customFormat="1" ht="15" customHeight="1">
      <c r="C366" s="322"/>
      <c r="D366" s="330"/>
      <c r="E366" s="117">
        <v>132</v>
      </c>
      <c r="F366" s="118">
        <v>64</v>
      </c>
      <c r="G366" s="118">
        <v>73</v>
      </c>
      <c r="H366" s="118">
        <v>37</v>
      </c>
      <c r="I366" s="119">
        <v>56</v>
      </c>
      <c r="J366" s="46"/>
      <c r="K366" s="46"/>
      <c r="L366" s="46"/>
      <c r="M366" s="14"/>
      <c r="N366" s="116">
        <f>E366+F366+G366+H366+I366</f>
        <v>362</v>
      </c>
      <c r="O366" s="23"/>
      <c r="P366" s="170">
        <f>(E366*E365+F365*F366+G366*G365+H366*H365+I366*I365)/$G$9</f>
        <v>1.5055248618784531</v>
      </c>
      <c r="Q366" s="171"/>
      <c r="R366" s="174">
        <f>($E$295*E366+$F$295*F366+$G$295*G366+$H$295*H366+$I$295*I366)/$G$9</f>
        <v>1.5055248618784531</v>
      </c>
    </row>
    <row r="367" spans="2:19" s="7" customFormat="1" ht="9.75" customHeight="1">
      <c r="C367" s="322"/>
      <c r="D367" s="193" t="s">
        <v>259</v>
      </c>
      <c r="E367" s="334">
        <f t="shared" ref="E367" si="158">E366/$G$9</f>
        <v>0.36464088397790057</v>
      </c>
      <c r="F367" s="334">
        <f t="shared" ref="F367" si="159">F366/$G$9</f>
        <v>0.17679558011049723</v>
      </c>
      <c r="G367" s="334">
        <f t="shared" ref="G367" si="160">G366/$G$9</f>
        <v>0.20165745856353592</v>
      </c>
      <c r="H367" s="334">
        <f t="shared" ref="H367" si="161">H366/$G$9</f>
        <v>0.10220994475138122</v>
      </c>
      <c r="I367" s="334">
        <f t="shared" ref="I367" si="162">I366/$G$9</f>
        <v>0.15469613259668508</v>
      </c>
      <c r="J367" s="134"/>
      <c r="K367" s="46"/>
      <c r="L367" s="46"/>
      <c r="M367" s="14"/>
      <c r="N367" s="14"/>
      <c r="O367" s="23"/>
      <c r="P367" s="23"/>
    </row>
    <row r="368" spans="2:19" s="7" customFormat="1" ht="15" customHeight="1">
      <c r="B368" s="2" t="s">
        <v>64</v>
      </c>
      <c r="C368" s="8" t="s">
        <v>212</v>
      </c>
      <c r="D368" s="8"/>
      <c r="E368" s="8"/>
      <c r="F368" s="8"/>
      <c r="K368" s="323"/>
      <c r="S368" s="49"/>
    </row>
    <row r="369" spans="2:24" s="7" customFormat="1" ht="3" customHeight="1">
      <c r="B369" s="2"/>
      <c r="C369" s="323"/>
      <c r="D369" s="323"/>
      <c r="K369" s="323"/>
      <c r="S369" s="49"/>
    </row>
    <row r="370" spans="2:24" s="7" customFormat="1" ht="15" customHeight="1">
      <c r="B370" s="2"/>
      <c r="C370" s="369" t="s">
        <v>31</v>
      </c>
      <c r="D370" s="370"/>
      <c r="E370" s="325">
        <v>0</v>
      </c>
      <c r="F370" s="328">
        <v>1</v>
      </c>
      <c r="G370" s="328">
        <v>2</v>
      </c>
      <c r="H370" s="328">
        <v>3</v>
      </c>
      <c r="I370" s="326">
        <v>4</v>
      </c>
      <c r="J370" s="367" t="s">
        <v>30</v>
      </c>
      <c r="K370" s="368"/>
      <c r="S370" s="49"/>
    </row>
    <row r="371" spans="2:24" s="7" customFormat="1" ht="15" customHeight="1">
      <c r="C371" s="322"/>
      <c r="D371" s="330"/>
      <c r="E371" s="117">
        <v>236</v>
      </c>
      <c r="F371" s="118">
        <v>48</v>
      </c>
      <c r="G371" s="118">
        <v>41</v>
      </c>
      <c r="H371" s="118">
        <v>15</v>
      </c>
      <c r="I371" s="119">
        <v>22</v>
      </c>
      <c r="J371" s="46"/>
      <c r="K371" s="46"/>
      <c r="L371" s="46"/>
      <c r="M371" s="14"/>
      <c r="N371" s="116">
        <f>E371+F371+G371+H371+I371</f>
        <v>362</v>
      </c>
      <c r="O371" s="23"/>
      <c r="P371" s="170">
        <f>(E371*E370+F370*F371+G371*G370+H371*H370+I371*I370)/$G$9</f>
        <v>0.72651933701657456</v>
      </c>
      <c r="Q371" s="171"/>
      <c r="R371" s="174">
        <f>($E$295*E371+$F$295*F371+$G$295*G371+$H$295*H371+$I$295*I371)/$G$9</f>
        <v>0.72651933701657456</v>
      </c>
      <c r="S371" s="171"/>
    </row>
    <row r="372" spans="2:24" s="7" customFormat="1" ht="9.75" customHeight="1">
      <c r="C372" s="322"/>
      <c r="D372" s="193" t="s">
        <v>259</v>
      </c>
      <c r="E372" s="334">
        <f t="shared" ref="E372" si="163">E371/$G$9</f>
        <v>0.65193370165745856</v>
      </c>
      <c r="F372" s="334">
        <f t="shared" ref="F372" si="164">F371/$G$9</f>
        <v>0.13259668508287292</v>
      </c>
      <c r="G372" s="334">
        <f t="shared" ref="G372" si="165">G371/$G$9</f>
        <v>0.1132596685082873</v>
      </c>
      <c r="H372" s="334">
        <f t="shared" ref="H372" si="166">H371/$G$9</f>
        <v>4.1436464088397788E-2</v>
      </c>
      <c r="I372" s="334">
        <f t="shared" ref="I372" si="167">I371/$G$9</f>
        <v>6.0773480662983423E-2</v>
      </c>
      <c r="J372" s="134"/>
      <c r="K372" s="46"/>
      <c r="L372" s="46"/>
      <c r="M372" s="14"/>
      <c r="N372" s="14"/>
      <c r="O372" s="23"/>
      <c r="P372" s="23"/>
    </row>
    <row r="373" spans="2:24" s="7" customFormat="1" ht="15" customHeight="1">
      <c r="B373" s="2" t="s">
        <v>65</v>
      </c>
      <c r="C373" s="8" t="s">
        <v>213</v>
      </c>
      <c r="D373" s="8"/>
      <c r="E373" s="8"/>
      <c r="F373" s="8"/>
      <c r="K373" s="323"/>
      <c r="S373" s="49"/>
    </row>
    <row r="374" spans="2:24" s="7" customFormat="1" ht="3.75" customHeight="1">
      <c r="B374" s="2"/>
      <c r="C374" s="323"/>
      <c r="D374" s="323"/>
      <c r="K374" s="323"/>
      <c r="S374" s="49"/>
    </row>
    <row r="375" spans="2:24" s="7" customFormat="1" ht="15" customHeight="1">
      <c r="B375" s="2"/>
      <c r="C375" s="369" t="s">
        <v>31</v>
      </c>
      <c r="D375" s="370"/>
      <c r="E375" s="325">
        <v>0</v>
      </c>
      <c r="F375" s="328">
        <v>1</v>
      </c>
      <c r="G375" s="328">
        <v>2</v>
      </c>
      <c r="H375" s="328">
        <v>3</v>
      </c>
      <c r="I375" s="326">
        <v>4</v>
      </c>
      <c r="J375" s="367" t="s">
        <v>30</v>
      </c>
      <c r="K375" s="368"/>
      <c r="S375" s="49"/>
    </row>
    <row r="376" spans="2:24" s="7" customFormat="1" ht="15" customHeight="1">
      <c r="C376" s="322"/>
      <c r="D376" s="330"/>
      <c r="E376" s="117">
        <v>232</v>
      </c>
      <c r="F376" s="118">
        <v>50</v>
      </c>
      <c r="G376" s="118">
        <v>53</v>
      </c>
      <c r="H376" s="118">
        <v>12</v>
      </c>
      <c r="I376" s="119">
        <v>15</v>
      </c>
      <c r="J376" s="46"/>
      <c r="K376" s="46"/>
      <c r="L376" s="46"/>
      <c r="M376" s="14"/>
      <c r="N376" s="116">
        <f>E376+F376+G376+H376+I376</f>
        <v>362</v>
      </c>
      <c r="O376" s="23"/>
      <c r="P376" s="170">
        <f>(E376*E375+F375*F376+G376*G375+H376*H375+I376*I375)/$G$9</f>
        <v>0.69613259668508287</v>
      </c>
      <c r="Q376" s="171"/>
      <c r="R376" s="174">
        <f>($E$295*E376+$F$295*F376+$G$295*G376+$H$295*H376+$I$295*I376)/$G$9</f>
        <v>0.69613259668508287</v>
      </c>
      <c r="S376" s="171"/>
    </row>
    <row r="377" spans="2:24" s="7" customFormat="1" ht="9.75" customHeight="1">
      <c r="C377" s="322"/>
      <c r="D377" s="193" t="s">
        <v>259</v>
      </c>
      <c r="E377" s="334">
        <f t="shared" ref="E377" si="168">E376/$G$9</f>
        <v>0.64088397790055252</v>
      </c>
      <c r="F377" s="334">
        <f t="shared" ref="F377" si="169">F376/$G$9</f>
        <v>0.13812154696132597</v>
      </c>
      <c r="G377" s="334">
        <f t="shared" ref="G377" si="170">G376/$G$9</f>
        <v>0.14640883977900551</v>
      </c>
      <c r="H377" s="334">
        <f t="shared" ref="H377" si="171">H376/$G$9</f>
        <v>3.3149171270718231E-2</v>
      </c>
      <c r="I377" s="334">
        <f t="shared" ref="I377" si="172">I376/$G$9</f>
        <v>4.1436464088397788E-2</v>
      </c>
      <c r="J377" s="134"/>
      <c r="K377" s="46"/>
      <c r="L377" s="46"/>
      <c r="M377" s="14"/>
      <c r="N377" s="14"/>
      <c r="O377" s="23"/>
      <c r="P377" s="23"/>
    </row>
    <row r="378" spans="2:24" s="7" customFormat="1" ht="15" customHeight="1">
      <c r="B378" s="2" t="s">
        <v>215</v>
      </c>
      <c r="C378" s="8" t="s">
        <v>214</v>
      </c>
      <c r="D378" s="8"/>
      <c r="E378" s="8"/>
      <c r="F378" s="8"/>
      <c r="K378" s="323"/>
      <c r="S378" s="49"/>
    </row>
    <row r="379" spans="2:24" s="7" customFormat="1" ht="3.75" customHeight="1">
      <c r="B379" s="2"/>
      <c r="C379" s="323"/>
      <c r="D379" s="323"/>
      <c r="K379" s="323"/>
      <c r="S379" s="49"/>
    </row>
    <row r="380" spans="2:24" s="7" customFormat="1" ht="15" customHeight="1">
      <c r="B380" s="2"/>
      <c r="C380" s="369" t="s">
        <v>31</v>
      </c>
      <c r="D380" s="370"/>
      <c r="E380" s="325">
        <v>0</v>
      </c>
      <c r="F380" s="328">
        <v>1</v>
      </c>
      <c r="G380" s="328">
        <v>2</v>
      </c>
      <c r="H380" s="328">
        <v>3</v>
      </c>
      <c r="I380" s="326">
        <v>4</v>
      </c>
      <c r="J380" s="367" t="s">
        <v>30</v>
      </c>
      <c r="K380" s="368"/>
      <c r="S380" s="49"/>
    </row>
    <row r="381" spans="2:24" s="7" customFormat="1">
      <c r="C381" s="322"/>
      <c r="D381" s="330"/>
      <c r="E381" s="117">
        <v>260</v>
      </c>
      <c r="F381" s="118">
        <v>55</v>
      </c>
      <c r="G381" s="118">
        <v>31</v>
      </c>
      <c r="H381" s="118">
        <v>6</v>
      </c>
      <c r="I381" s="119">
        <v>10</v>
      </c>
      <c r="J381" s="46"/>
      <c r="K381" s="46"/>
      <c r="L381" s="46"/>
      <c r="M381" s="14"/>
      <c r="N381" s="116">
        <f>E381+F381+G381+H381+I381</f>
        <v>362</v>
      </c>
      <c r="O381" s="23"/>
      <c r="P381" s="170">
        <f>(E381*E380+F380*F381+G381*G380+H381*H380+I381*I380)/$G$9</f>
        <v>0.48342541436464087</v>
      </c>
      <c r="Q381" s="171"/>
      <c r="R381" s="174">
        <f>($E$295*E381+$F$295*F381+$G$295*G381+$H$295*H381+$I$295*I381)/$G$9</f>
        <v>0.48342541436464087</v>
      </c>
    </row>
    <row r="382" spans="2:24" s="7" customFormat="1" ht="9.75" customHeight="1">
      <c r="C382" s="322"/>
      <c r="D382" s="193" t="s">
        <v>259</v>
      </c>
      <c r="E382" s="334">
        <f t="shared" ref="E382" si="173">E381/$G$9</f>
        <v>0.71823204419889508</v>
      </c>
      <c r="F382" s="334">
        <f t="shared" ref="F382" si="174">F381/$G$9</f>
        <v>0.15193370165745856</v>
      </c>
      <c r="G382" s="334">
        <f t="shared" ref="G382" si="175">G381/$G$9</f>
        <v>8.5635359116022103E-2</v>
      </c>
      <c r="H382" s="334">
        <f t="shared" ref="H382" si="176">H381/$G$9</f>
        <v>1.6574585635359115E-2</v>
      </c>
      <c r="I382" s="334">
        <f t="shared" ref="I382" si="177">I381/$G$9</f>
        <v>2.7624309392265192E-2</v>
      </c>
      <c r="J382" s="134"/>
      <c r="K382" s="46"/>
      <c r="L382" s="46"/>
      <c r="M382" s="14"/>
    </row>
    <row r="383" spans="2:24" s="7" customFormat="1" ht="18.75" customHeight="1" thickBot="1">
      <c r="C383" s="62"/>
      <c r="D383" s="38"/>
      <c r="E383" s="35"/>
      <c r="F383" s="35"/>
      <c r="G383" s="35"/>
      <c r="H383" s="35"/>
      <c r="I383" s="88"/>
      <c r="J383" s="46"/>
      <c r="K383" s="46"/>
      <c r="L383" s="46"/>
      <c r="M383" s="14"/>
    </row>
    <row r="384" spans="2:24" s="7" customFormat="1" ht="21" customHeight="1" thickTop="1" thickBot="1">
      <c r="C384" s="378" t="s">
        <v>118</v>
      </c>
      <c r="D384" s="379"/>
      <c r="E384" s="379"/>
      <c r="F384" s="379"/>
      <c r="G384" s="379"/>
      <c r="H384" s="379"/>
      <c r="I384" s="386">
        <f>(R381+R376+R371+R366+R361+R356+R351+R346+R341+R336+R331+R326+R321+R316+R311+R306+R301+R296)/18</f>
        <v>1.0457335788827502</v>
      </c>
      <c r="J384" s="386"/>
      <c r="K384" s="405" t="s">
        <v>112</v>
      </c>
      <c r="L384" s="405"/>
      <c r="M384" s="405"/>
      <c r="N384" s="405"/>
      <c r="O384" s="405"/>
      <c r="P384" s="405"/>
      <c r="Q384" s="405"/>
      <c r="R384" s="406"/>
      <c r="X384" s="58"/>
    </row>
    <row r="385" spans="2:21" s="7" customFormat="1" ht="9" customHeight="1" thickTop="1">
      <c r="S385" s="49"/>
    </row>
    <row r="386" spans="2:21" s="7" customFormat="1" ht="18.75" customHeight="1">
      <c r="B386" s="93" t="s">
        <v>216</v>
      </c>
      <c r="C386" s="93"/>
      <c r="D386" s="93"/>
      <c r="E386" s="93"/>
      <c r="F386" s="93"/>
      <c r="G386" s="93"/>
      <c r="H386" s="93"/>
      <c r="I386" s="93"/>
      <c r="J386" s="93"/>
      <c r="K386" s="93"/>
      <c r="L386" s="93"/>
      <c r="M386" s="93"/>
      <c r="N386" s="93"/>
      <c r="O386" s="93"/>
      <c r="P386" s="93"/>
      <c r="Q386" s="93"/>
      <c r="R386" s="93"/>
      <c r="S386" s="94"/>
      <c r="T386" s="94"/>
      <c r="U386" s="94"/>
    </row>
    <row r="387" spans="2:21" s="7" customFormat="1" ht="6" customHeight="1">
      <c r="C387" s="23"/>
      <c r="D387" s="23"/>
      <c r="S387" s="49"/>
    </row>
    <row r="388" spans="2:21" s="7" customFormat="1">
      <c r="B388" s="2" t="s">
        <v>7</v>
      </c>
      <c r="C388" s="22" t="s">
        <v>40</v>
      </c>
      <c r="D388" s="23"/>
      <c r="N388" s="85" t="s">
        <v>113</v>
      </c>
      <c r="P388" s="85" t="s">
        <v>114</v>
      </c>
      <c r="R388" s="60" t="s">
        <v>171</v>
      </c>
      <c r="S388" s="49"/>
    </row>
    <row r="389" spans="2:21" s="7" customFormat="1" ht="3.75" customHeight="1">
      <c r="C389" s="23"/>
      <c r="D389" s="23"/>
      <c r="S389" s="49"/>
    </row>
    <row r="390" spans="2:21" s="7" customFormat="1">
      <c r="C390" s="369" t="s">
        <v>31</v>
      </c>
      <c r="D390" s="370"/>
      <c r="E390" s="325">
        <v>0</v>
      </c>
      <c r="F390" s="328">
        <v>1</v>
      </c>
      <c r="G390" s="328">
        <v>2</v>
      </c>
      <c r="H390" s="328">
        <v>3</v>
      </c>
      <c r="I390" s="326">
        <v>4</v>
      </c>
      <c r="J390" s="367" t="s">
        <v>30</v>
      </c>
      <c r="K390" s="368"/>
      <c r="Q390" s="51"/>
      <c r="S390" s="51"/>
      <c r="T390" s="279" t="s">
        <v>492</v>
      </c>
    </row>
    <row r="391" spans="2:21" s="7" customFormat="1" ht="15" customHeight="1">
      <c r="C391" s="322"/>
      <c r="D391" s="330"/>
      <c r="E391" s="117">
        <v>210</v>
      </c>
      <c r="F391" s="118">
        <v>48</v>
      </c>
      <c r="G391" s="118">
        <v>50</v>
      </c>
      <c r="H391" s="118">
        <v>29</v>
      </c>
      <c r="I391" s="119">
        <v>25</v>
      </c>
      <c r="K391" s="46"/>
      <c r="L391" s="46"/>
      <c r="M391" s="14"/>
      <c r="N391" s="116">
        <f>E391+F391+G391+H391+I391</f>
        <v>362</v>
      </c>
      <c r="O391" s="23"/>
      <c r="P391" s="170">
        <f>(E391*E390+F390*F391+G391*G390+H391*H390+I391*I390)/$G$9</f>
        <v>0.925414364640884</v>
      </c>
      <c r="Q391" s="171"/>
      <c r="R391" s="174">
        <f>($E$295*E391+$F$295*F391+$G$295*G391+$H$295*H391+$I$295*I391)/$G$9</f>
        <v>0.925414364640884</v>
      </c>
      <c r="T391" s="278">
        <f>H392+I392</f>
        <v>0.14917127071823205</v>
      </c>
    </row>
    <row r="392" spans="2:21" s="7" customFormat="1" ht="9" customHeight="1">
      <c r="C392" s="23"/>
      <c r="D392" s="193" t="s">
        <v>259</v>
      </c>
      <c r="E392" s="334">
        <f t="shared" ref="E392" si="178">E391/$G$9</f>
        <v>0.58011049723756902</v>
      </c>
      <c r="F392" s="334">
        <f t="shared" ref="F392" si="179">F391/$G$9</f>
        <v>0.13259668508287292</v>
      </c>
      <c r="G392" s="334">
        <f t="shared" ref="G392" si="180">G391/$G$9</f>
        <v>0.13812154696132597</v>
      </c>
      <c r="H392" s="334">
        <f t="shared" ref="H392" si="181">H391/$G$9</f>
        <v>8.0110497237569064E-2</v>
      </c>
      <c r="I392" s="334">
        <f t="shared" ref="I392" si="182">I391/$G$9</f>
        <v>6.9060773480662987E-2</v>
      </c>
      <c r="J392" s="134"/>
      <c r="S392" s="49"/>
    </row>
    <row r="393" spans="2:21" s="7" customFormat="1">
      <c r="B393" s="2" t="s">
        <v>8</v>
      </c>
      <c r="C393" s="22" t="s">
        <v>41</v>
      </c>
      <c r="D393" s="23"/>
      <c r="O393" s="23"/>
      <c r="P393" s="23"/>
      <c r="S393" s="49"/>
    </row>
    <row r="394" spans="2:21" s="7" customFormat="1" ht="4.5" customHeight="1">
      <c r="C394" s="23"/>
      <c r="D394" s="23"/>
      <c r="O394" s="23"/>
      <c r="P394" s="23"/>
      <c r="S394" s="49"/>
    </row>
    <row r="395" spans="2:21" s="7" customFormat="1">
      <c r="C395" s="369" t="s">
        <v>31</v>
      </c>
      <c r="D395" s="370"/>
      <c r="E395" s="325">
        <v>0</v>
      </c>
      <c r="F395" s="328">
        <v>1</v>
      </c>
      <c r="G395" s="328">
        <v>2</v>
      </c>
      <c r="H395" s="328">
        <v>3</v>
      </c>
      <c r="I395" s="326">
        <v>4</v>
      </c>
      <c r="J395" s="367" t="s">
        <v>30</v>
      </c>
      <c r="K395" s="368"/>
      <c r="O395" s="23"/>
      <c r="P395" s="23"/>
      <c r="S395" s="49"/>
      <c r="T395" s="279" t="s">
        <v>492</v>
      </c>
    </row>
    <row r="396" spans="2:21" s="7" customFormat="1" ht="15" customHeight="1">
      <c r="C396" s="322"/>
      <c r="D396" s="330"/>
      <c r="E396" s="117">
        <v>190</v>
      </c>
      <c r="F396" s="118">
        <v>45</v>
      </c>
      <c r="G396" s="118">
        <v>68</v>
      </c>
      <c r="H396" s="118">
        <v>20</v>
      </c>
      <c r="I396" s="119">
        <v>39</v>
      </c>
      <c r="J396" s="46"/>
      <c r="K396" s="46"/>
      <c r="L396" s="46"/>
      <c r="M396" s="14"/>
      <c r="N396" s="116">
        <f>E396+F396+G396+H396+I396</f>
        <v>362</v>
      </c>
      <c r="O396" s="23"/>
      <c r="P396" s="170">
        <f>(E396*E395+F395*F396+G396*G395+H396*H395+I396*I395)/$G$9</f>
        <v>1.0966850828729282</v>
      </c>
      <c r="Q396" s="171"/>
      <c r="R396" s="174">
        <f>($E$295*E396+$F$295*F396+$G$295*G396+$H$295*H396+$I$295*I396)/$G$9</f>
        <v>1.0966850828729282</v>
      </c>
      <c r="T396" s="278">
        <f>H397+I397</f>
        <v>0.16298342541436464</v>
      </c>
    </row>
    <row r="397" spans="2:21" s="7" customFormat="1" ht="9.75" customHeight="1">
      <c r="C397" s="23"/>
      <c r="D397" s="193" t="s">
        <v>259</v>
      </c>
      <c r="E397" s="334">
        <f t="shared" ref="E397" si="183">E396/$G$9</f>
        <v>0.52486187845303867</v>
      </c>
      <c r="F397" s="334">
        <f t="shared" ref="F397" si="184">F396/$G$9</f>
        <v>0.12430939226519337</v>
      </c>
      <c r="G397" s="334">
        <f t="shared" ref="G397" si="185">G396/$G$9</f>
        <v>0.18784530386740331</v>
      </c>
      <c r="H397" s="334">
        <f t="shared" ref="H397" si="186">H396/$G$9</f>
        <v>5.5248618784530384E-2</v>
      </c>
      <c r="I397" s="334">
        <f t="shared" ref="I397" si="187">I396/$G$9</f>
        <v>0.10773480662983426</v>
      </c>
      <c r="J397" s="134"/>
      <c r="S397" s="49"/>
    </row>
    <row r="398" spans="2:21" s="7" customFormat="1">
      <c r="B398" s="2" t="s">
        <v>9</v>
      </c>
      <c r="C398" s="22" t="s">
        <v>42</v>
      </c>
      <c r="D398" s="23"/>
      <c r="S398" s="49"/>
    </row>
    <row r="399" spans="2:21" s="7" customFormat="1" ht="3.75" customHeight="1">
      <c r="B399" s="2"/>
      <c r="C399" s="23"/>
      <c r="D399" s="23"/>
      <c r="S399" s="49"/>
    </row>
    <row r="400" spans="2:21" s="7" customFormat="1">
      <c r="B400" s="2"/>
      <c r="C400" s="369" t="s">
        <v>31</v>
      </c>
      <c r="D400" s="370"/>
      <c r="E400" s="325">
        <v>0</v>
      </c>
      <c r="F400" s="328">
        <v>1</v>
      </c>
      <c r="G400" s="328">
        <v>2</v>
      </c>
      <c r="H400" s="328">
        <v>3</v>
      </c>
      <c r="I400" s="326">
        <v>4</v>
      </c>
      <c r="J400" s="367" t="s">
        <v>30</v>
      </c>
      <c r="K400" s="368"/>
      <c r="S400" s="49"/>
      <c r="T400" s="279" t="s">
        <v>492</v>
      </c>
    </row>
    <row r="401" spans="2:20" s="7" customFormat="1" ht="15" customHeight="1">
      <c r="C401" s="322"/>
      <c r="D401" s="330"/>
      <c r="E401" s="117">
        <v>257</v>
      </c>
      <c r="F401" s="118">
        <v>29</v>
      </c>
      <c r="G401" s="118">
        <v>51</v>
      </c>
      <c r="H401" s="118">
        <v>15</v>
      </c>
      <c r="I401" s="119">
        <v>10</v>
      </c>
      <c r="J401" s="46"/>
      <c r="K401" s="46"/>
      <c r="L401" s="46"/>
      <c r="M401" s="14"/>
      <c r="N401" s="116">
        <f>E401+F401+G401+H401+I401</f>
        <v>362</v>
      </c>
      <c r="O401" s="23"/>
      <c r="P401" s="170">
        <f>(E401*E400+F400*F401+G401*G400+H401*H400+I401*I400)/$G$9</f>
        <v>0.59668508287292821</v>
      </c>
      <c r="Q401" s="171"/>
      <c r="R401" s="174">
        <f>($E$295*E401+$F$295*F401+$G$295*G401+$H$295*H401+$I$295*I401)/$G$9</f>
        <v>0.59668508287292821</v>
      </c>
      <c r="T401" s="278">
        <f>H402+I402</f>
        <v>6.9060773480662974E-2</v>
      </c>
    </row>
    <row r="402" spans="2:20" s="7" customFormat="1" ht="10.5" customHeight="1">
      <c r="B402" s="2"/>
      <c r="C402" s="23"/>
      <c r="D402" s="193" t="s">
        <v>259</v>
      </c>
      <c r="E402" s="334">
        <f t="shared" ref="E402" si="188">E401/$G$9</f>
        <v>0.70994475138121549</v>
      </c>
      <c r="F402" s="334">
        <f t="shared" ref="F402" si="189">F401/$G$9</f>
        <v>8.0110497237569064E-2</v>
      </c>
      <c r="G402" s="334">
        <f t="shared" ref="G402" si="190">G401/$G$9</f>
        <v>0.14088397790055249</v>
      </c>
      <c r="H402" s="334">
        <f t="shared" ref="H402" si="191">H401/$G$9</f>
        <v>4.1436464088397788E-2</v>
      </c>
      <c r="I402" s="334">
        <f t="shared" ref="I402" si="192">I401/$G$9</f>
        <v>2.7624309392265192E-2</v>
      </c>
      <c r="J402" s="134"/>
      <c r="S402" s="49"/>
    </row>
    <row r="403" spans="2:20" s="7" customFormat="1">
      <c r="B403" s="2" t="s">
        <v>10</v>
      </c>
      <c r="C403" s="22" t="s">
        <v>43</v>
      </c>
      <c r="D403" s="23"/>
      <c r="S403" s="49"/>
    </row>
    <row r="404" spans="2:20" s="7" customFormat="1" ht="3.75" customHeight="1">
      <c r="B404" s="2"/>
      <c r="C404" s="23"/>
      <c r="D404" s="23"/>
      <c r="S404" s="49"/>
    </row>
    <row r="405" spans="2:20" s="7" customFormat="1">
      <c r="B405" s="2"/>
      <c r="C405" s="369" t="s">
        <v>31</v>
      </c>
      <c r="D405" s="370"/>
      <c r="E405" s="325">
        <v>0</v>
      </c>
      <c r="F405" s="328">
        <v>1</v>
      </c>
      <c r="G405" s="328">
        <v>2</v>
      </c>
      <c r="H405" s="328">
        <v>3</v>
      </c>
      <c r="I405" s="326">
        <v>4</v>
      </c>
      <c r="J405" s="367" t="s">
        <v>30</v>
      </c>
      <c r="K405" s="368"/>
      <c r="S405" s="49"/>
      <c r="T405" s="279" t="s">
        <v>492</v>
      </c>
    </row>
    <row r="406" spans="2:20" s="7" customFormat="1" ht="15" customHeight="1">
      <c r="C406" s="322"/>
      <c r="D406" s="330"/>
      <c r="E406" s="117">
        <v>281</v>
      </c>
      <c r="F406" s="118">
        <v>26</v>
      </c>
      <c r="G406" s="118">
        <v>29</v>
      </c>
      <c r="H406" s="118">
        <v>13</v>
      </c>
      <c r="I406" s="119">
        <v>13</v>
      </c>
      <c r="J406" s="46"/>
      <c r="K406" s="46"/>
      <c r="L406" s="46"/>
      <c r="M406" s="14"/>
      <c r="N406" s="116">
        <f>E406+F406+G406+H406+I406</f>
        <v>362</v>
      </c>
      <c r="O406" s="23"/>
      <c r="P406" s="170">
        <f>(E406*E405+F405*F406+G406*G405+H406*H405+I406*I405)/$G$9</f>
        <v>0.48342541436464087</v>
      </c>
      <c r="Q406" s="171"/>
      <c r="R406" s="174">
        <f>($E$295*E406+$F$295*F406+$G$295*G406+$H$295*H406+$I$295*I406)/$G$9</f>
        <v>0.48342541436464087</v>
      </c>
      <c r="T406" s="278">
        <f>H407+I407</f>
        <v>7.18232044198895E-2</v>
      </c>
    </row>
    <row r="407" spans="2:20" s="7" customFormat="1" ht="11.25" customHeight="1">
      <c r="B407" s="2"/>
      <c r="C407" s="322"/>
      <c r="D407" s="193" t="s">
        <v>259</v>
      </c>
      <c r="E407" s="334">
        <f t="shared" ref="E407" si="193">E406/$G$9</f>
        <v>0.77624309392265189</v>
      </c>
      <c r="F407" s="334">
        <f t="shared" ref="F407" si="194">F406/$G$9</f>
        <v>7.18232044198895E-2</v>
      </c>
      <c r="G407" s="334">
        <f t="shared" ref="G407" si="195">G406/$G$9</f>
        <v>8.0110497237569064E-2</v>
      </c>
      <c r="H407" s="334">
        <f t="shared" ref="H407" si="196">H406/$G$9</f>
        <v>3.591160220994475E-2</v>
      </c>
      <c r="I407" s="334">
        <f t="shared" ref="I407" si="197">I406/$G$9</f>
        <v>3.591160220994475E-2</v>
      </c>
      <c r="J407" s="134"/>
      <c r="K407" s="323"/>
      <c r="S407" s="49"/>
    </row>
    <row r="408" spans="2:20" s="7" customFormat="1">
      <c r="B408" s="2" t="s">
        <v>11</v>
      </c>
      <c r="C408" s="22" t="s">
        <v>44</v>
      </c>
      <c r="D408" s="23"/>
      <c r="S408" s="49"/>
    </row>
    <row r="409" spans="2:20" s="7" customFormat="1" ht="3.75" customHeight="1">
      <c r="B409" s="2"/>
      <c r="C409" s="23"/>
      <c r="D409" s="23"/>
      <c r="S409" s="49"/>
    </row>
    <row r="410" spans="2:20" s="7" customFormat="1">
      <c r="B410" s="2"/>
      <c r="C410" s="369" t="s">
        <v>31</v>
      </c>
      <c r="D410" s="370"/>
      <c r="E410" s="325">
        <v>0</v>
      </c>
      <c r="F410" s="328">
        <v>1</v>
      </c>
      <c r="G410" s="328">
        <v>2</v>
      </c>
      <c r="H410" s="328">
        <v>3</v>
      </c>
      <c r="I410" s="326">
        <v>4</v>
      </c>
      <c r="J410" s="367" t="s">
        <v>30</v>
      </c>
      <c r="K410" s="368"/>
      <c r="S410" s="49"/>
      <c r="T410" s="285" t="s">
        <v>493</v>
      </c>
    </row>
    <row r="411" spans="2:20" s="7" customFormat="1" ht="15" customHeight="1">
      <c r="C411" s="322"/>
      <c r="D411" s="330"/>
      <c r="E411" s="117">
        <v>145</v>
      </c>
      <c r="F411" s="118">
        <v>64</v>
      </c>
      <c r="G411" s="118">
        <v>68</v>
      </c>
      <c r="H411" s="118">
        <v>30</v>
      </c>
      <c r="I411" s="119">
        <v>55</v>
      </c>
      <c r="J411" s="46"/>
      <c r="K411" s="46"/>
      <c r="L411" s="46"/>
      <c r="M411" s="14"/>
      <c r="N411" s="116">
        <f>E411+F411+G411+H411+I411</f>
        <v>362</v>
      </c>
      <c r="O411" s="23"/>
      <c r="P411" s="170">
        <f>(E411*E410+F410*F411+G411*G410+H411*H410+I411*I410)/$G$9</f>
        <v>1.4088397790055249</v>
      </c>
      <c r="Q411" s="171"/>
      <c r="R411" s="174">
        <f>($E$295*E411+$F$295*F411+$G$295*G411+$H$295*H411+$I$295*I411)/$G$9</f>
        <v>1.4088397790055249</v>
      </c>
      <c r="T411" s="278">
        <f>H412+I412</f>
        <v>0.23480662983425415</v>
      </c>
    </row>
    <row r="412" spans="2:20" s="7" customFormat="1" ht="9.75" customHeight="1">
      <c r="B412" s="2"/>
      <c r="C412" s="322"/>
      <c r="D412" s="193" t="s">
        <v>259</v>
      </c>
      <c r="E412" s="334">
        <f t="shared" ref="E412" si="198">E411/$G$9</f>
        <v>0.40055248618784528</v>
      </c>
      <c r="F412" s="334">
        <f t="shared" ref="F412" si="199">F411/$G$9</f>
        <v>0.17679558011049723</v>
      </c>
      <c r="G412" s="334">
        <f t="shared" ref="G412" si="200">G411/$G$9</f>
        <v>0.18784530386740331</v>
      </c>
      <c r="H412" s="334">
        <f t="shared" ref="H412" si="201">H411/$G$9</f>
        <v>8.2872928176795577E-2</v>
      </c>
      <c r="I412" s="334">
        <f t="shared" ref="I412" si="202">I411/$G$9</f>
        <v>0.15193370165745856</v>
      </c>
      <c r="J412" s="134"/>
      <c r="K412" s="323"/>
      <c r="S412" s="49"/>
    </row>
    <row r="413" spans="2:20" s="7" customFormat="1">
      <c r="B413" s="2" t="s">
        <v>13</v>
      </c>
      <c r="C413" s="22" t="s">
        <v>217</v>
      </c>
      <c r="D413" s="23"/>
      <c r="S413" s="49"/>
    </row>
    <row r="414" spans="2:20" s="7" customFormat="1" ht="3.75" customHeight="1">
      <c r="B414" s="2"/>
      <c r="C414" s="23"/>
      <c r="D414" s="23"/>
      <c r="S414" s="49"/>
    </row>
    <row r="415" spans="2:20" s="7" customFormat="1">
      <c r="B415" s="2"/>
      <c r="C415" s="369" t="s">
        <v>31</v>
      </c>
      <c r="D415" s="370"/>
      <c r="E415" s="325">
        <v>0</v>
      </c>
      <c r="F415" s="328">
        <v>1</v>
      </c>
      <c r="G415" s="328">
        <v>2</v>
      </c>
      <c r="H415" s="328">
        <v>3</v>
      </c>
      <c r="I415" s="326">
        <v>4</v>
      </c>
      <c r="J415" s="367" t="s">
        <v>30</v>
      </c>
      <c r="K415" s="368"/>
      <c r="S415" s="49"/>
      <c r="T415" s="285" t="s">
        <v>493</v>
      </c>
    </row>
    <row r="416" spans="2:20" s="7" customFormat="1" ht="15" customHeight="1">
      <c r="C416" s="322"/>
      <c r="D416" s="330"/>
      <c r="E416" s="117">
        <v>304</v>
      </c>
      <c r="F416" s="118">
        <v>21</v>
      </c>
      <c r="G416" s="118">
        <v>18</v>
      </c>
      <c r="H416" s="118">
        <v>7</v>
      </c>
      <c r="I416" s="119">
        <v>12</v>
      </c>
      <c r="J416" s="46"/>
      <c r="K416" s="46"/>
      <c r="L416" s="46"/>
      <c r="M416" s="14"/>
      <c r="N416" s="116">
        <f>E416+F416+G416+H416+I416</f>
        <v>362</v>
      </c>
      <c r="O416" s="23"/>
      <c r="P416" s="170">
        <f>(E416*E415+F415*F416+G416*G415+H416*H415+I416*I415)/$G$9</f>
        <v>0.34806629834254144</v>
      </c>
      <c r="Q416" s="171"/>
      <c r="R416" s="174">
        <f>($E$295*E416+$F$295*F416+$G$295*G416+$H$295*H416+$I$295*I416)/$G$9</f>
        <v>0.34806629834254144</v>
      </c>
      <c r="T416" s="278">
        <f>H417+I417</f>
        <v>5.2486187845303865E-2</v>
      </c>
    </row>
    <row r="417" spans="1:20" s="7" customFormat="1" ht="10.5" customHeight="1">
      <c r="B417" s="2"/>
      <c r="C417" s="322"/>
      <c r="D417" s="193" t="s">
        <v>259</v>
      </c>
      <c r="E417" s="334">
        <f t="shared" ref="E417" si="203">E416/$G$9</f>
        <v>0.83977900552486184</v>
      </c>
      <c r="F417" s="334">
        <f t="shared" ref="F417" si="204">F416/$G$9</f>
        <v>5.8011049723756904E-2</v>
      </c>
      <c r="G417" s="334">
        <f t="shared" ref="G417" si="205">G416/$G$9</f>
        <v>4.9723756906077346E-2</v>
      </c>
      <c r="H417" s="334">
        <f t="shared" ref="H417" si="206">H416/$G$9</f>
        <v>1.9337016574585635E-2</v>
      </c>
      <c r="I417" s="334">
        <f t="shared" ref="I417" si="207">I416/$G$9</f>
        <v>3.3149171270718231E-2</v>
      </c>
      <c r="J417" s="134"/>
      <c r="K417" s="323"/>
      <c r="S417" s="49"/>
    </row>
    <row r="418" spans="1:20" s="7" customFormat="1">
      <c r="B418" s="2" t="s">
        <v>15</v>
      </c>
      <c r="C418" s="22" t="s">
        <v>218</v>
      </c>
      <c r="D418" s="23"/>
      <c r="S418" s="49"/>
    </row>
    <row r="419" spans="1:20" s="7" customFormat="1" ht="3.75" customHeight="1">
      <c r="B419" s="2"/>
      <c r="C419" s="23"/>
      <c r="D419" s="23"/>
      <c r="S419" s="49"/>
    </row>
    <row r="420" spans="1:20" s="7" customFormat="1">
      <c r="B420" s="2"/>
      <c r="C420" s="369" t="s">
        <v>31</v>
      </c>
      <c r="D420" s="370"/>
      <c r="E420" s="325">
        <v>0</v>
      </c>
      <c r="F420" s="328">
        <v>1</v>
      </c>
      <c r="G420" s="328">
        <v>2</v>
      </c>
      <c r="H420" s="328">
        <v>3</v>
      </c>
      <c r="I420" s="326">
        <v>4</v>
      </c>
      <c r="J420" s="367" t="s">
        <v>30</v>
      </c>
      <c r="K420" s="368"/>
      <c r="S420" s="49"/>
      <c r="T420" s="279" t="s">
        <v>492</v>
      </c>
    </row>
    <row r="421" spans="1:20" s="7" customFormat="1" ht="15" customHeight="1">
      <c r="C421" s="322"/>
      <c r="D421" s="330"/>
      <c r="E421" s="117">
        <v>266</v>
      </c>
      <c r="F421" s="118">
        <v>48</v>
      </c>
      <c r="G421" s="118">
        <v>27</v>
      </c>
      <c r="H421" s="118">
        <v>10</v>
      </c>
      <c r="I421" s="119">
        <v>11</v>
      </c>
      <c r="J421" s="46"/>
      <c r="K421" s="46"/>
      <c r="L421" s="46"/>
      <c r="M421" s="14"/>
      <c r="N421" s="116">
        <f>E421+F421+G421+H421+I421</f>
        <v>362</v>
      </c>
      <c r="O421" s="23"/>
      <c r="P421" s="170">
        <f>(E421*E420+F420*F421+G421*G420+H421*H420+I421*I420)/$G$9</f>
        <v>0.48618784530386738</v>
      </c>
      <c r="Q421" s="171"/>
      <c r="R421" s="174">
        <f>($E$295*E421+$F$295*F421+$G$295*G421+$H$295*H421+$I$295*I421)/$G$9</f>
        <v>0.48618784530386738</v>
      </c>
      <c r="T421" s="278">
        <f>I422+H422</f>
        <v>5.8011049723756904E-2</v>
      </c>
    </row>
    <row r="422" spans="1:20" s="7" customFormat="1" ht="9.75" customHeight="1">
      <c r="B422" s="2"/>
      <c r="C422" s="322"/>
      <c r="D422" s="193" t="s">
        <v>259</v>
      </c>
      <c r="E422" s="334">
        <f t="shared" ref="E422" si="208">E421/$G$9</f>
        <v>0.73480662983425415</v>
      </c>
      <c r="F422" s="334">
        <f t="shared" ref="F422" si="209">F421/$G$9</f>
        <v>0.13259668508287292</v>
      </c>
      <c r="G422" s="334">
        <f t="shared" ref="G422" si="210">G421/$G$9</f>
        <v>7.4585635359116026E-2</v>
      </c>
      <c r="H422" s="334">
        <f t="shared" ref="H422" si="211">H421/$G$9</f>
        <v>2.7624309392265192E-2</v>
      </c>
      <c r="I422" s="334">
        <f t="shared" ref="I422" si="212">I421/$G$9</f>
        <v>3.0386740331491711E-2</v>
      </c>
      <c r="J422" s="134"/>
      <c r="K422" s="323"/>
      <c r="S422" s="49"/>
    </row>
    <row r="423" spans="1:20" s="7" customFormat="1">
      <c r="A423" s="2"/>
      <c r="B423" s="2" t="s">
        <v>16</v>
      </c>
      <c r="C423" s="22" t="s">
        <v>219</v>
      </c>
      <c r="D423" s="23"/>
      <c r="O423" s="23"/>
      <c r="P423" s="23"/>
      <c r="S423" s="49"/>
    </row>
    <row r="424" spans="1:20" s="7" customFormat="1" ht="3.75" customHeight="1">
      <c r="A424" s="2"/>
      <c r="B424" s="2"/>
      <c r="C424" s="23"/>
      <c r="D424" s="23"/>
      <c r="S424" s="49"/>
    </row>
    <row r="425" spans="1:20" s="7" customFormat="1">
      <c r="A425" s="2"/>
      <c r="B425" s="2"/>
      <c r="C425" s="369" t="s">
        <v>31</v>
      </c>
      <c r="D425" s="370"/>
      <c r="E425" s="325">
        <v>0</v>
      </c>
      <c r="F425" s="328">
        <v>1</v>
      </c>
      <c r="G425" s="328">
        <v>2</v>
      </c>
      <c r="H425" s="328">
        <v>3</v>
      </c>
      <c r="I425" s="326">
        <v>4</v>
      </c>
      <c r="J425" s="367" t="s">
        <v>30</v>
      </c>
      <c r="K425" s="368"/>
      <c r="S425" s="49"/>
      <c r="T425" s="285" t="s">
        <v>493</v>
      </c>
    </row>
    <row r="426" spans="1:20" s="7" customFormat="1" ht="15" customHeight="1">
      <c r="C426" s="322"/>
      <c r="D426" s="330"/>
      <c r="E426" s="117">
        <v>281</v>
      </c>
      <c r="F426" s="118">
        <v>37</v>
      </c>
      <c r="G426" s="118">
        <v>31</v>
      </c>
      <c r="H426" s="118">
        <v>9</v>
      </c>
      <c r="I426" s="119">
        <v>4</v>
      </c>
      <c r="J426" s="46"/>
      <c r="K426" s="46"/>
      <c r="L426" s="46"/>
      <c r="M426" s="14"/>
      <c r="N426" s="116">
        <f>E426+F426+G426+H426+I426</f>
        <v>362</v>
      </c>
      <c r="O426" s="23"/>
      <c r="P426" s="170">
        <f>(E426*E425+F425*F426+G426*G425+H426*H425+I426*I425)/$G$9</f>
        <v>0.39226519337016574</v>
      </c>
      <c r="Q426" s="171"/>
      <c r="R426" s="174">
        <f>($E$295*E426+$F$295*F426+$G$295*G426+$H$295*H426+$I$295*I426)/$G$9</f>
        <v>0.39226519337016574</v>
      </c>
      <c r="T426" s="278">
        <f>H427+I427</f>
        <v>3.591160220994475E-2</v>
      </c>
    </row>
    <row r="427" spans="1:20" s="7" customFormat="1" ht="9" customHeight="1">
      <c r="A427" s="2"/>
      <c r="B427" s="2"/>
      <c r="C427" s="322"/>
      <c r="D427" s="193" t="s">
        <v>259</v>
      </c>
      <c r="E427" s="334">
        <f t="shared" ref="E427" si="213">E426/$G$9</f>
        <v>0.77624309392265189</v>
      </c>
      <c r="F427" s="334">
        <f t="shared" ref="F427" si="214">F426/$G$9</f>
        <v>0.10220994475138122</v>
      </c>
      <c r="G427" s="334">
        <f t="shared" ref="G427" si="215">G426/$G$9</f>
        <v>8.5635359116022103E-2</v>
      </c>
      <c r="H427" s="334">
        <f t="shared" ref="H427" si="216">H426/$G$9</f>
        <v>2.4861878453038673E-2</v>
      </c>
      <c r="I427" s="334">
        <f t="shared" ref="I427" si="217">I426/$G$9</f>
        <v>1.1049723756906077E-2</v>
      </c>
      <c r="J427" s="134"/>
      <c r="K427" s="323"/>
      <c r="S427" s="49"/>
    </row>
    <row r="428" spans="1:20" s="7" customFormat="1">
      <c r="A428" s="2"/>
      <c r="B428" s="2" t="s">
        <v>19</v>
      </c>
      <c r="C428" s="22" t="s">
        <v>220</v>
      </c>
      <c r="D428" s="23"/>
      <c r="S428" s="49"/>
    </row>
    <row r="429" spans="1:20" s="7" customFormat="1" ht="3.75" customHeight="1">
      <c r="A429" s="2"/>
      <c r="B429" s="2"/>
      <c r="C429" s="23"/>
      <c r="D429" s="23"/>
      <c r="S429" s="49"/>
    </row>
    <row r="430" spans="1:20" s="7" customFormat="1">
      <c r="A430" s="2"/>
      <c r="B430" s="2"/>
      <c r="C430" s="369" t="s">
        <v>31</v>
      </c>
      <c r="D430" s="370"/>
      <c r="E430" s="325">
        <v>0</v>
      </c>
      <c r="F430" s="328">
        <v>1</v>
      </c>
      <c r="G430" s="328">
        <v>2</v>
      </c>
      <c r="H430" s="328">
        <v>3</v>
      </c>
      <c r="I430" s="326">
        <v>4</v>
      </c>
      <c r="J430" s="367" t="s">
        <v>30</v>
      </c>
      <c r="K430" s="368"/>
      <c r="S430" s="49"/>
      <c r="T430" s="279" t="s">
        <v>492</v>
      </c>
    </row>
    <row r="431" spans="1:20" s="7" customFormat="1" ht="15" customHeight="1">
      <c r="C431" s="322"/>
      <c r="D431" s="330"/>
      <c r="E431" s="117">
        <v>257</v>
      </c>
      <c r="F431" s="118">
        <v>33</v>
      </c>
      <c r="G431" s="118">
        <v>44</v>
      </c>
      <c r="H431" s="118">
        <v>10</v>
      </c>
      <c r="I431" s="119">
        <v>18</v>
      </c>
      <c r="J431" s="46"/>
      <c r="K431" s="46"/>
      <c r="L431" s="46"/>
      <c r="M431" s="14"/>
      <c r="N431" s="116">
        <f>E431+F431+G431+H431+I431</f>
        <v>362</v>
      </c>
      <c r="O431" s="23"/>
      <c r="P431" s="170">
        <f>(E431*E430+F430*F431+G431*G430+H431*H430+I431*I430)/$G$9</f>
        <v>0.61602209944751385</v>
      </c>
      <c r="Q431" s="171"/>
      <c r="R431" s="174">
        <f>($E$295*E431+$F$295*F431+$G$295*G431+$H$295*H431+$I$295*I431)/$G$9</f>
        <v>0.61602209944751385</v>
      </c>
      <c r="T431" s="278">
        <f>I432+H432</f>
        <v>7.7348066298342538E-2</v>
      </c>
    </row>
    <row r="432" spans="1:20" s="7" customFormat="1" ht="9.75" customHeight="1">
      <c r="A432" s="2"/>
      <c r="B432" s="2"/>
      <c r="C432" s="23"/>
      <c r="D432" s="193" t="s">
        <v>259</v>
      </c>
      <c r="E432" s="334">
        <f t="shared" ref="E432" si="218">E431/$G$9</f>
        <v>0.70994475138121549</v>
      </c>
      <c r="F432" s="334">
        <f t="shared" ref="F432" si="219">F431/$G$9</f>
        <v>9.1160220994475141E-2</v>
      </c>
      <c r="G432" s="334">
        <f t="shared" ref="G432" si="220">G431/$G$9</f>
        <v>0.12154696132596685</v>
      </c>
      <c r="H432" s="334">
        <f t="shared" ref="H432" si="221">H431/$G$9</f>
        <v>2.7624309392265192E-2</v>
      </c>
      <c r="I432" s="334">
        <f t="shared" ref="I432" si="222">I431/$G$9</f>
        <v>4.9723756906077346E-2</v>
      </c>
      <c r="J432" s="134"/>
      <c r="S432" s="49"/>
    </row>
    <row r="433" spans="1:20" s="7" customFormat="1">
      <c r="A433" s="2"/>
      <c r="B433" s="2" t="s">
        <v>20</v>
      </c>
      <c r="C433" s="22" t="s">
        <v>221</v>
      </c>
      <c r="D433" s="23"/>
      <c r="S433" s="49"/>
    </row>
    <row r="434" spans="1:20" s="7" customFormat="1" ht="3.75" customHeight="1">
      <c r="A434" s="2"/>
      <c r="B434" s="2"/>
      <c r="C434" s="23"/>
      <c r="D434" s="23"/>
      <c r="S434" s="49"/>
    </row>
    <row r="435" spans="1:20" s="7" customFormat="1">
      <c r="A435" s="2"/>
      <c r="B435" s="2"/>
      <c r="C435" s="369" t="s">
        <v>31</v>
      </c>
      <c r="D435" s="370"/>
      <c r="E435" s="325">
        <v>0</v>
      </c>
      <c r="F435" s="328">
        <v>1</v>
      </c>
      <c r="G435" s="328">
        <v>2</v>
      </c>
      <c r="H435" s="328">
        <v>3</v>
      </c>
      <c r="I435" s="326">
        <v>4</v>
      </c>
      <c r="J435" s="367" t="s">
        <v>30</v>
      </c>
      <c r="K435" s="368"/>
      <c r="S435" s="49"/>
    </row>
    <row r="436" spans="1:20" s="7" customFormat="1" ht="15" customHeight="1">
      <c r="C436" s="322"/>
      <c r="D436" s="330"/>
      <c r="E436" s="117">
        <v>171</v>
      </c>
      <c r="F436" s="118">
        <v>60</v>
      </c>
      <c r="G436" s="118">
        <v>75</v>
      </c>
      <c r="H436" s="118">
        <v>21</v>
      </c>
      <c r="I436" s="119">
        <v>35</v>
      </c>
      <c r="J436" s="46"/>
      <c r="K436" s="46"/>
      <c r="L436" s="46"/>
      <c r="M436" s="14"/>
      <c r="N436" s="116">
        <f>E436+F436+G436+H436+I436</f>
        <v>362</v>
      </c>
      <c r="O436" s="23"/>
      <c r="P436" s="170">
        <f>(E436*E435+F435*F436+G436*G435+H436*H435+I436*I435)/$G$9</f>
        <v>1.1408839779005524</v>
      </c>
      <c r="Q436" s="171"/>
      <c r="R436" s="174">
        <f>($E$295*E436+$F$295*F436+$G$295*G436+$H$295*H436+$I$295*I436)/$G$9</f>
        <v>1.1408839779005524</v>
      </c>
    </row>
    <row r="437" spans="1:20" s="7" customFormat="1" ht="10.5" customHeight="1">
      <c r="A437" s="2"/>
      <c r="B437" s="2"/>
      <c r="C437" s="23"/>
      <c r="D437" s="193" t="s">
        <v>259</v>
      </c>
      <c r="E437" s="334">
        <f t="shared" ref="E437" si="223">E436/$G$9</f>
        <v>0.47237569060773482</v>
      </c>
      <c r="F437" s="334">
        <f t="shared" ref="F437" si="224">F436/$G$9</f>
        <v>0.16574585635359115</v>
      </c>
      <c r="G437" s="334">
        <f t="shared" ref="G437" si="225">G436/$G$9</f>
        <v>0.20718232044198895</v>
      </c>
      <c r="H437" s="334">
        <f t="shared" ref="H437" si="226">H436/$G$9</f>
        <v>5.8011049723756904E-2</v>
      </c>
      <c r="I437" s="334">
        <f t="shared" ref="I437" si="227">I436/$G$9</f>
        <v>9.668508287292818E-2</v>
      </c>
      <c r="J437" s="134"/>
      <c r="S437" s="49"/>
    </row>
    <row r="438" spans="1:20" s="7" customFormat="1">
      <c r="A438" s="2"/>
      <c r="B438" s="2" t="s">
        <v>22</v>
      </c>
      <c r="C438" s="22" t="s">
        <v>222</v>
      </c>
      <c r="D438" s="23"/>
      <c r="S438" s="49"/>
    </row>
    <row r="439" spans="1:20" s="7" customFormat="1" ht="3.75" customHeight="1">
      <c r="A439" s="2"/>
      <c r="B439" s="2"/>
      <c r="C439" s="23"/>
      <c r="D439" s="23"/>
      <c r="S439" s="49"/>
    </row>
    <row r="440" spans="1:20" s="7" customFormat="1">
      <c r="A440" s="2"/>
      <c r="B440" s="2"/>
      <c r="C440" s="369" t="s">
        <v>31</v>
      </c>
      <c r="D440" s="370"/>
      <c r="E440" s="325">
        <v>0</v>
      </c>
      <c r="F440" s="328">
        <v>1</v>
      </c>
      <c r="G440" s="328">
        <v>2</v>
      </c>
      <c r="H440" s="328">
        <v>3</v>
      </c>
      <c r="I440" s="326">
        <v>4</v>
      </c>
      <c r="J440" s="367" t="s">
        <v>30</v>
      </c>
      <c r="K440" s="368"/>
      <c r="S440" s="49"/>
    </row>
    <row r="441" spans="1:20" s="7" customFormat="1" ht="15" customHeight="1">
      <c r="C441" s="322"/>
      <c r="D441" s="330"/>
      <c r="E441" s="117">
        <v>166</v>
      </c>
      <c r="F441" s="118">
        <v>60</v>
      </c>
      <c r="G441" s="118">
        <v>64</v>
      </c>
      <c r="H441" s="118">
        <v>38</v>
      </c>
      <c r="I441" s="119">
        <v>34</v>
      </c>
      <c r="J441" s="46"/>
      <c r="K441" s="46"/>
      <c r="L441" s="46"/>
      <c r="M441" s="14"/>
      <c r="N441" s="116">
        <f>E441+F441+G441+H441+I441</f>
        <v>362</v>
      </c>
      <c r="O441" s="23"/>
      <c r="P441" s="170">
        <f>(E441*E440+F440*F441+G441*G440+H441*H440+I441*I440)/$G$9</f>
        <v>1.2099447513812154</v>
      </c>
      <c r="Q441" s="171"/>
      <c r="R441" s="174">
        <f>($E$295*E441+$F$295*F441+$G$295*G441+$H$295*H441+$I$295*I441)/$G$9</f>
        <v>1.2099447513812154</v>
      </c>
    </row>
    <row r="442" spans="1:20" s="7" customFormat="1" ht="10.5" customHeight="1">
      <c r="A442" s="2"/>
      <c r="B442" s="2"/>
      <c r="C442" s="23"/>
      <c r="D442" s="193" t="s">
        <v>259</v>
      </c>
      <c r="E442" s="334">
        <f t="shared" ref="E442" si="228">E441/$G$9</f>
        <v>0.4585635359116022</v>
      </c>
      <c r="F442" s="334">
        <f t="shared" ref="F442" si="229">F441/$G$9</f>
        <v>0.16574585635359115</v>
      </c>
      <c r="G442" s="334">
        <f t="shared" ref="G442" si="230">G441/$G$9</f>
        <v>0.17679558011049723</v>
      </c>
      <c r="H442" s="334">
        <f t="shared" ref="H442" si="231">H441/$G$9</f>
        <v>0.10497237569060773</v>
      </c>
      <c r="I442" s="334">
        <f t="shared" ref="I442" si="232">I441/$G$9</f>
        <v>9.3922651933701654E-2</v>
      </c>
      <c r="J442" s="134"/>
      <c r="S442" s="49"/>
    </row>
    <row r="443" spans="1:20" s="7" customFormat="1">
      <c r="A443" s="2"/>
      <c r="B443" s="2" t="s">
        <v>21</v>
      </c>
      <c r="C443" s="22" t="s">
        <v>223</v>
      </c>
      <c r="D443" s="23"/>
      <c r="S443" s="49"/>
    </row>
    <row r="444" spans="1:20" s="7" customFormat="1" ht="3.75" customHeight="1">
      <c r="A444" s="2"/>
      <c r="B444" s="2"/>
      <c r="C444" s="23"/>
      <c r="D444" s="23"/>
      <c r="S444" s="49"/>
    </row>
    <row r="445" spans="1:20" s="7" customFormat="1">
      <c r="A445" s="2"/>
      <c r="B445" s="2"/>
      <c r="C445" s="369" t="s">
        <v>31</v>
      </c>
      <c r="D445" s="370"/>
      <c r="E445" s="325">
        <v>0</v>
      </c>
      <c r="F445" s="328">
        <v>1</v>
      </c>
      <c r="G445" s="328">
        <v>2</v>
      </c>
      <c r="H445" s="328">
        <v>3</v>
      </c>
      <c r="I445" s="326">
        <v>4</v>
      </c>
      <c r="J445" s="367" t="s">
        <v>30</v>
      </c>
      <c r="K445" s="368"/>
      <c r="S445" s="49"/>
      <c r="T445" s="285" t="s">
        <v>493</v>
      </c>
    </row>
    <row r="446" spans="1:20" s="7" customFormat="1" ht="15" customHeight="1">
      <c r="C446" s="322"/>
      <c r="D446" s="330"/>
      <c r="E446" s="117">
        <v>294</v>
      </c>
      <c r="F446" s="118">
        <v>20</v>
      </c>
      <c r="G446" s="118">
        <v>34</v>
      </c>
      <c r="H446" s="118">
        <v>9</v>
      </c>
      <c r="I446" s="119">
        <v>5</v>
      </c>
      <c r="J446" s="46"/>
      <c r="K446" s="46"/>
      <c r="L446" s="46"/>
      <c r="M446" s="14"/>
      <c r="N446" s="116">
        <f>E446+F446+G446+H446+I446</f>
        <v>362</v>
      </c>
      <c r="O446" s="23"/>
      <c r="P446" s="170">
        <f>(E446*E445+F445*F446+G446*G445+H446*H445+I446*I445)/$G$9</f>
        <v>0.3729281767955801</v>
      </c>
      <c r="Q446" s="171"/>
      <c r="R446" s="174">
        <f>($E$295*E446+$F$295*F446+$G$295*G446+$H$295*H446+$I$295*I446)/$G$9</f>
        <v>0.3729281767955801</v>
      </c>
      <c r="T446" s="278">
        <f>H447+I447</f>
        <v>3.8674033149171269E-2</v>
      </c>
    </row>
    <row r="447" spans="1:20" s="7" customFormat="1" ht="10.5" customHeight="1">
      <c r="A447" s="2"/>
      <c r="B447" s="2"/>
      <c r="C447" s="322"/>
      <c r="D447" s="193" t="s">
        <v>259</v>
      </c>
      <c r="E447" s="334">
        <f t="shared" ref="E447" si="233">E446/$G$9</f>
        <v>0.81215469613259672</v>
      </c>
      <c r="F447" s="334">
        <f t="shared" ref="F447" si="234">F446/$G$9</f>
        <v>5.5248618784530384E-2</v>
      </c>
      <c r="G447" s="334">
        <f t="shared" ref="G447" si="235">G446/$G$9</f>
        <v>9.3922651933701654E-2</v>
      </c>
      <c r="H447" s="334">
        <f t="shared" ref="H447" si="236">H446/$G$9</f>
        <v>2.4861878453038673E-2</v>
      </c>
      <c r="I447" s="334">
        <f t="shared" ref="I447" si="237">I446/$G$9</f>
        <v>1.3812154696132596E-2</v>
      </c>
      <c r="J447" s="134"/>
      <c r="K447" s="323"/>
      <c r="S447" s="49"/>
    </row>
    <row r="448" spans="1:20" s="7" customFormat="1">
      <c r="A448" s="2"/>
      <c r="B448" s="2" t="s">
        <v>23</v>
      </c>
      <c r="C448" s="22" t="s">
        <v>93</v>
      </c>
      <c r="D448" s="23"/>
      <c r="S448" s="49"/>
    </row>
    <row r="449" spans="1:20" s="7" customFormat="1" ht="3.75" customHeight="1">
      <c r="A449" s="2"/>
      <c r="B449" s="2"/>
      <c r="C449" s="23"/>
      <c r="D449" s="23"/>
      <c r="S449" s="49"/>
    </row>
    <row r="450" spans="1:20" s="7" customFormat="1">
      <c r="A450" s="2"/>
      <c r="B450" s="2"/>
      <c r="C450" s="369" t="s">
        <v>31</v>
      </c>
      <c r="D450" s="370"/>
      <c r="E450" s="325">
        <v>0</v>
      </c>
      <c r="F450" s="328">
        <v>1</v>
      </c>
      <c r="G450" s="328">
        <v>2</v>
      </c>
      <c r="H450" s="328">
        <v>3</v>
      </c>
      <c r="I450" s="326">
        <v>4</v>
      </c>
      <c r="J450" s="367" t="s">
        <v>30</v>
      </c>
      <c r="K450" s="368"/>
      <c r="S450" s="49"/>
      <c r="T450" s="285" t="s">
        <v>493</v>
      </c>
    </row>
    <row r="451" spans="1:20" s="7" customFormat="1" ht="15" customHeight="1">
      <c r="C451" s="322"/>
      <c r="D451" s="330"/>
      <c r="E451" s="117">
        <v>260</v>
      </c>
      <c r="F451" s="118">
        <v>37</v>
      </c>
      <c r="G451" s="118">
        <v>43</v>
      </c>
      <c r="H451" s="118">
        <v>15</v>
      </c>
      <c r="I451" s="119">
        <v>7</v>
      </c>
      <c r="J451" s="46"/>
      <c r="K451" s="46"/>
      <c r="L451" s="46"/>
      <c r="M451" s="14"/>
      <c r="N451" s="116">
        <f>E451+F451+G451+H451+I451</f>
        <v>362</v>
      </c>
      <c r="O451" s="23"/>
      <c r="P451" s="170">
        <f>(E451*E450+F450*F451+G451*G450+H451*H450+I451*I450)/$G$9</f>
        <v>0.54143646408839774</v>
      </c>
      <c r="Q451" s="171"/>
      <c r="R451" s="174">
        <f>($E$295*E451+$F$295*F451+$G$295*G451+$H$295*H451+$I$295*I451)/$G$9</f>
        <v>0.54143646408839774</v>
      </c>
      <c r="T451" s="278">
        <f>H452+I452</f>
        <v>6.0773480662983423E-2</v>
      </c>
    </row>
    <row r="452" spans="1:20" s="7" customFormat="1" ht="9.75" customHeight="1">
      <c r="A452" s="2"/>
      <c r="B452" s="2"/>
      <c r="C452" s="322"/>
      <c r="D452" s="193" t="s">
        <v>259</v>
      </c>
      <c r="E452" s="334">
        <f t="shared" ref="E452" si="238">E451/$G$9</f>
        <v>0.71823204419889508</v>
      </c>
      <c r="F452" s="334">
        <f t="shared" ref="F452" si="239">F451/$G$9</f>
        <v>0.10220994475138122</v>
      </c>
      <c r="G452" s="334">
        <f t="shared" ref="G452" si="240">G451/$G$9</f>
        <v>0.11878453038674033</v>
      </c>
      <c r="H452" s="334">
        <f t="shared" ref="H452" si="241">H451/$G$9</f>
        <v>4.1436464088397788E-2</v>
      </c>
      <c r="I452" s="334">
        <f t="shared" ref="I452" si="242">I451/$G$9</f>
        <v>1.9337016574585635E-2</v>
      </c>
      <c r="J452" s="134"/>
      <c r="K452" s="323"/>
      <c r="S452" s="49"/>
    </row>
    <row r="453" spans="1:20" s="7" customFormat="1">
      <c r="A453" s="2"/>
      <c r="B453" s="2" t="s">
        <v>36</v>
      </c>
      <c r="C453" s="22" t="s">
        <v>224</v>
      </c>
      <c r="D453" s="23"/>
      <c r="S453" s="77"/>
    </row>
    <row r="454" spans="1:20" s="7" customFormat="1" ht="3.75" customHeight="1">
      <c r="A454" s="2"/>
      <c r="B454" s="2"/>
      <c r="C454" s="23"/>
      <c r="D454" s="23"/>
      <c r="S454" s="49"/>
    </row>
    <row r="455" spans="1:20" s="7" customFormat="1">
      <c r="B455" s="2"/>
      <c r="C455" s="369" t="s">
        <v>31</v>
      </c>
      <c r="D455" s="370"/>
      <c r="E455" s="325">
        <v>0</v>
      </c>
      <c r="F455" s="328">
        <v>1</v>
      </c>
      <c r="G455" s="328">
        <v>2</v>
      </c>
      <c r="H455" s="328">
        <v>3</v>
      </c>
      <c r="I455" s="326">
        <v>4</v>
      </c>
      <c r="J455" s="367" t="s">
        <v>30</v>
      </c>
      <c r="K455" s="368"/>
      <c r="S455" s="49"/>
      <c r="T455" s="279" t="s">
        <v>492</v>
      </c>
    </row>
    <row r="456" spans="1:20" s="7" customFormat="1" ht="15" customHeight="1">
      <c r="C456" s="322"/>
      <c r="D456" s="330"/>
      <c r="E456" s="117">
        <v>281</v>
      </c>
      <c r="F456" s="118">
        <v>26</v>
      </c>
      <c r="G456" s="118">
        <v>40</v>
      </c>
      <c r="H456" s="118">
        <v>7</v>
      </c>
      <c r="I456" s="119">
        <v>8</v>
      </c>
      <c r="J456" s="46"/>
      <c r="K456" s="46"/>
      <c r="L456" s="46"/>
      <c r="M456" s="14"/>
      <c r="N456" s="116">
        <f>E456+F456+G456+H456+I456</f>
        <v>362</v>
      </c>
      <c r="O456" s="23"/>
      <c r="P456" s="170">
        <f>(E456*E455+F455*F456+G456*G455+H456*H455+I456*I455)/$G$9</f>
        <v>0.43922651933701656</v>
      </c>
      <c r="Q456" s="171"/>
      <c r="R456" s="174">
        <f>($E$295*E456+$F$295*F456+$G$295*G456+$H$295*H456+$I$295*I456)/$G$9</f>
        <v>0.43922651933701656</v>
      </c>
      <c r="T456" s="278">
        <f>I457+H457</f>
        <v>4.1436464088397788E-2</v>
      </c>
    </row>
    <row r="457" spans="1:20" s="7" customFormat="1" ht="9.75" customHeight="1">
      <c r="B457" s="2"/>
      <c r="C457" s="322"/>
      <c r="D457" s="193" t="s">
        <v>259</v>
      </c>
      <c r="E457" s="334">
        <f t="shared" ref="E457" si="243">E456/$G$9</f>
        <v>0.77624309392265189</v>
      </c>
      <c r="F457" s="334">
        <f t="shared" ref="F457" si="244">F456/$G$9</f>
        <v>7.18232044198895E-2</v>
      </c>
      <c r="G457" s="334">
        <f t="shared" ref="G457" si="245">G456/$G$9</f>
        <v>0.11049723756906077</v>
      </c>
      <c r="H457" s="334">
        <f t="shared" ref="H457" si="246">H456/$G$9</f>
        <v>1.9337016574585635E-2</v>
      </c>
      <c r="I457" s="334">
        <f t="shared" ref="I457" si="247">I456/$G$9</f>
        <v>2.2099447513812154E-2</v>
      </c>
      <c r="J457" s="134"/>
      <c r="K457" s="323"/>
      <c r="S457" s="49"/>
    </row>
    <row r="458" spans="1:20" s="7" customFormat="1">
      <c r="B458" s="2" t="s">
        <v>47</v>
      </c>
      <c r="C458" s="22" t="s">
        <v>225</v>
      </c>
      <c r="D458" s="23"/>
      <c r="S458" s="49"/>
    </row>
    <row r="459" spans="1:20" s="7" customFormat="1" ht="3.75" customHeight="1">
      <c r="B459" s="2"/>
      <c r="C459" s="23"/>
      <c r="D459" s="23"/>
      <c r="S459" s="49"/>
    </row>
    <row r="460" spans="1:20" s="7" customFormat="1">
      <c r="B460" s="2"/>
      <c r="C460" s="369" t="s">
        <v>31</v>
      </c>
      <c r="D460" s="370"/>
      <c r="E460" s="325">
        <v>0</v>
      </c>
      <c r="F460" s="328">
        <v>1</v>
      </c>
      <c r="G460" s="328">
        <v>2</v>
      </c>
      <c r="H460" s="328">
        <v>3</v>
      </c>
      <c r="I460" s="326">
        <v>4</v>
      </c>
      <c r="J460" s="367" t="s">
        <v>30</v>
      </c>
      <c r="K460" s="368"/>
      <c r="S460" s="49"/>
      <c r="T460" s="285" t="s">
        <v>493</v>
      </c>
    </row>
    <row r="461" spans="1:20" s="7" customFormat="1" ht="15" customHeight="1">
      <c r="C461" s="322"/>
      <c r="D461" s="330"/>
      <c r="E461" s="117">
        <v>281</v>
      </c>
      <c r="F461" s="118">
        <v>29</v>
      </c>
      <c r="G461" s="118">
        <v>32</v>
      </c>
      <c r="H461" s="118">
        <v>9</v>
      </c>
      <c r="I461" s="119">
        <v>11</v>
      </c>
      <c r="J461" s="46"/>
      <c r="K461" s="46"/>
      <c r="L461" s="46"/>
      <c r="M461" s="14"/>
      <c r="N461" s="116">
        <f>E461+F461+G461+H461+I461</f>
        <v>362</v>
      </c>
      <c r="O461" s="23"/>
      <c r="P461" s="168">
        <f>(E461*E460+F460*F461+G461*G460+H461*H460+I461*I460)/$G$9</f>
        <v>0.45303867403314918</v>
      </c>
      <c r="Q461" s="169"/>
      <c r="R461" s="173">
        <f>($E$295*E461+$F$295*F461+$G$295*G461+$H$295*H461+$I$295*I461)/$G$9</f>
        <v>0.45303867403314918</v>
      </c>
      <c r="T461" s="278">
        <f>H462+I462</f>
        <v>5.5248618784530384E-2</v>
      </c>
    </row>
    <row r="462" spans="1:20" s="7" customFormat="1" ht="9.75" customHeight="1">
      <c r="B462" s="2"/>
      <c r="C462" s="322"/>
      <c r="D462" s="193" t="s">
        <v>259</v>
      </c>
      <c r="E462" s="334">
        <f t="shared" ref="E462" si="248">E461/$G$9</f>
        <v>0.77624309392265189</v>
      </c>
      <c r="F462" s="334">
        <f t="shared" ref="F462" si="249">F461/$G$9</f>
        <v>8.0110497237569064E-2</v>
      </c>
      <c r="G462" s="334">
        <f t="shared" ref="G462" si="250">G461/$G$9</f>
        <v>8.8397790055248615E-2</v>
      </c>
      <c r="H462" s="334">
        <f t="shared" ref="H462" si="251">H461/$G$9</f>
        <v>2.4861878453038673E-2</v>
      </c>
      <c r="I462" s="334">
        <f t="shared" ref="I462" si="252">I461/$G$9</f>
        <v>3.0386740331491711E-2</v>
      </c>
      <c r="J462" s="134"/>
      <c r="K462" s="323"/>
      <c r="S462" s="49"/>
    </row>
    <row r="463" spans="1:20" s="7" customFormat="1">
      <c r="B463" s="2" t="s">
        <v>64</v>
      </c>
      <c r="C463" s="22" t="s">
        <v>226</v>
      </c>
      <c r="D463" s="22"/>
      <c r="E463" s="8"/>
      <c r="F463" s="8"/>
      <c r="G463" s="8"/>
      <c r="H463" s="8"/>
      <c r="I463" s="8"/>
      <c r="J463" s="8"/>
      <c r="K463" s="8"/>
      <c r="S463" s="49"/>
    </row>
    <row r="464" spans="1:20" s="7" customFormat="1" ht="3.75" customHeight="1">
      <c r="B464" s="2"/>
      <c r="C464" s="322"/>
      <c r="D464" s="322"/>
      <c r="E464" s="322"/>
      <c r="F464" s="322"/>
      <c r="G464" s="322"/>
      <c r="H464" s="322"/>
      <c r="I464" s="322"/>
      <c r="J464" s="323"/>
      <c r="K464" s="323"/>
      <c r="S464" s="49"/>
    </row>
    <row r="465" spans="1:26" s="7" customFormat="1">
      <c r="B465" s="2"/>
      <c r="C465" s="369" t="s">
        <v>31</v>
      </c>
      <c r="D465" s="370"/>
      <c r="E465" s="325">
        <v>0</v>
      </c>
      <c r="F465" s="328">
        <v>1</v>
      </c>
      <c r="G465" s="328">
        <v>2</v>
      </c>
      <c r="H465" s="328">
        <v>3</v>
      </c>
      <c r="I465" s="326">
        <v>4</v>
      </c>
      <c r="J465" s="367" t="s">
        <v>30</v>
      </c>
      <c r="K465" s="368"/>
      <c r="S465" s="49"/>
    </row>
    <row r="466" spans="1:26" s="7" customFormat="1" ht="15" customHeight="1">
      <c r="C466" s="322"/>
      <c r="D466" s="330"/>
      <c r="E466" s="117">
        <v>181</v>
      </c>
      <c r="F466" s="118">
        <v>59</v>
      </c>
      <c r="G466" s="118">
        <v>61</v>
      </c>
      <c r="H466" s="118">
        <v>29</v>
      </c>
      <c r="I466" s="119">
        <v>32</v>
      </c>
      <c r="J466" s="46"/>
      <c r="K466" s="46"/>
      <c r="L466" s="46"/>
      <c r="M466" s="14"/>
      <c r="N466" s="116">
        <f>E466+F466+G466+H466+I466</f>
        <v>362</v>
      </c>
      <c r="O466" s="23"/>
      <c r="P466" s="170">
        <f>(E466*E465+F465*F466+G466*G465+H466*H465+I466*I465)/$G$9</f>
        <v>1.0939226519337018</v>
      </c>
      <c r="Q466" s="171"/>
      <c r="R466" s="174">
        <f>($E$295*E466+$F$295*F466+$G$295*G466+$H$295*H466+$I$295*I466)/$G$9</f>
        <v>1.0939226519337018</v>
      </c>
    </row>
    <row r="467" spans="1:26" s="7" customFormat="1" ht="11.25" customHeight="1">
      <c r="B467" s="2"/>
      <c r="C467" s="23"/>
      <c r="D467" s="193" t="s">
        <v>259</v>
      </c>
      <c r="E467" s="334">
        <f t="shared" ref="E467" si="253">E466/$G$9</f>
        <v>0.5</v>
      </c>
      <c r="F467" s="334">
        <f t="shared" ref="F467" si="254">F466/$G$9</f>
        <v>0.16298342541436464</v>
      </c>
      <c r="G467" s="334">
        <f t="shared" ref="G467" si="255">G466/$G$9</f>
        <v>0.16850828729281769</v>
      </c>
      <c r="H467" s="334">
        <f t="shared" ref="H467" si="256">H466/$G$9</f>
        <v>8.0110497237569064E-2</v>
      </c>
      <c r="I467" s="334">
        <f t="shared" ref="I467" si="257">I466/$G$9</f>
        <v>8.8397790055248615E-2</v>
      </c>
      <c r="J467" s="134"/>
      <c r="K467" s="323"/>
      <c r="S467" s="49"/>
    </row>
    <row r="468" spans="1:26" s="7" customFormat="1">
      <c r="B468" s="2" t="s">
        <v>65</v>
      </c>
      <c r="C468" s="22" t="s">
        <v>227</v>
      </c>
      <c r="D468" s="23"/>
      <c r="K468" s="323"/>
      <c r="O468" s="23"/>
      <c r="P468" s="23"/>
      <c r="S468" s="49"/>
    </row>
    <row r="469" spans="1:26" s="7" customFormat="1" ht="3.75" customHeight="1">
      <c r="B469" s="2"/>
      <c r="C469" s="23"/>
      <c r="D469" s="322"/>
      <c r="E469" s="322"/>
      <c r="F469" s="322"/>
      <c r="G469" s="322"/>
      <c r="H469" s="322"/>
      <c r="I469" s="322"/>
      <c r="J469" s="323"/>
      <c r="K469" s="323"/>
      <c r="S469" s="49"/>
    </row>
    <row r="470" spans="1:26" s="7" customFormat="1">
      <c r="B470" s="2"/>
      <c r="C470" s="369" t="s">
        <v>31</v>
      </c>
      <c r="D470" s="370"/>
      <c r="E470" s="325">
        <v>0</v>
      </c>
      <c r="F470" s="328">
        <v>1</v>
      </c>
      <c r="G470" s="328">
        <v>2</v>
      </c>
      <c r="H470" s="328">
        <v>3</v>
      </c>
      <c r="I470" s="326">
        <v>4</v>
      </c>
      <c r="J470" s="367" t="s">
        <v>30</v>
      </c>
      <c r="K470" s="368"/>
      <c r="S470" s="49"/>
      <c r="T470" s="285" t="s">
        <v>493</v>
      </c>
    </row>
    <row r="471" spans="1:26" s="7" customFormat="1" ht="15" customHeight="1">
      <c r="C471" s="322"/>
      <c r="D471" s="330"/>
      <c r="E471" s="117">
        <v>257</v>
      </c>
      <c r="F471" s="118">
        <v>40</v>
      </c>
      <c r="G471" s="118">
        <v>44</v>
      </c>
      <c r="H471" s="118">
        <v>12</v>
      </c>
      <c r="I471" s="119">
        <v>9</v>
      </c>
      <c r="J471" s="46"/>
      <c r="K471" s="46"/>
      <c r="L471" s="46"/>
      <c r="M471" s="14"/>
      <c r="N471" s="116">
        <f>E471+F471+G471+H471+I471</f>
        <v>362</v>
      </c>
      <c r="O471" s="23"/>
      <c r="P471" s="170">
        <f>(E471*E470+F470*F471+G471*G470+H471*H470+I471*I470)/$G$9</f>
        <v>0.5524861878453039</v>
      </c>
      <c r="Q471" s="171"/>
      <c r="R471" s="174">
        <f>($E$295*E471+$F$295*F471+$G$295*G471+$H$295*H471+$I$295*I471)/$G$9</f>
        <v>0.5524861878453039</v>
      </c>
      <c r="T471" s="278">
        <f>H472+I472</f>
        <v>5.8011049723756904E-2</v>
      </c>
    </row>
    <row r="472" spans="1:26" s="7" customFormat="1" ht="9.75" customHeight="1">
      <c r="C472" s="23"/>
      <c r="D472" s="193" t="s">
        <v>259</v>
      </c>
      <c r="E472" s="334">
        <f t="shared" ref="E472" si="258">E471/$G$9</f>
        <v>0.70994475138121549</v>
      </c>
      <c r="F472" s="334">
        <f t="shared" ref="F472" si="259">F471/$G$9</f>
        <v>0.11049723756906077</v>
      </c>
      <c r="G472" s="334">
        <f t="shared" ref="G472" si="260">G471/$G$9</f>
        <v>0.12154696132596685</v>
      </c>
      <c r="H472" s="334">
        <f t="shared" ref="H472" si="261">H471/$G$9</f>
        <v>3.3149171270718231E-2</v>
      </c>
      <c r="I472" s="334">
        <f t="shared" ref="I472" si="262">I471/$G$9</f>
        <v>2.4861878453038673E-2</v>
      </c>
      <c r="J472" s="134"/>
      <c r="S472" s="49"/>
    </row>
    <row r="473" spans="1:26" s="7" customFormat="1" ht="11.25" customHeight="1" thickBot="1">
      <c r="A473" s="2"/>
      <c r="S473" s="49"/>
    </row>
    <row r="474" spans="1:26" s="7" customFormat="1" ht="13.5" customHeight="1" thickTop="1" thickBot="1">
      <c r="A474" s="2"/>
      <c r="B474" s="2"/>
      <c r="C474" s="384" t="s">
        <v>494</v>
      </c>
      <c r="D474" s="385"/>
      <c r="E474" s="385"/>
      <c r="F474" s="385"/>
      <c r="G474" s="385"/>
      <c r="H474" s="385"/>
      <c r="I474" s="386">
        <f>(R456+R431+R421+R406+R401+R396+R391)/7</f>
        <v>0.66337805840568265</v>
      </c>
      <c r="J474" s="386"/>
      <c r="K474" s="387" t="s">
        <v>495</v>
      </c>
      <c r="L474" s="387"/>
      <c r="M474" s="387"/>
      <c r="N474" s="387"/>
      <c r="O474" s="387"/>
      <c r="P474" s="387"/>
      <c r="Q474" s="387"/>
      <c r="R474" s="388"/>
      <c r="V474" s="58"/>
      <c r="W474" s="58"/>
      <c r="X474" s="58"/>
      <c r="Y474" s="58"/>
      <c r="Z474" s="58"/>
    </row>
    <row r="475" spans="1:26" s="7" customFormat="1" ht="6.75" customHeight="1" thickTop="1" thickBot="1">
      <c r="S475" s="49"/>
    </row>
    <row r="476" spans="1:26" s="7" customFormat="1" ht="15.75" customHeight="1" thickTop="1" thickBot="1">
      <c r="C476" s="384" t="s">
        <v>493</v>
      </c>
      <c r="D476" s="385"/>
      <c r="E476" s="385"/>
      <c r="F476" s="385"/>
      <c r="G476" s="385"/>
      <c r="H476" s="385"/>
      <c r="I476" s="386">
        <f>(R471+R461+R451+R446+R426+R416+R411)/7</f>
        <v>0.58129439621152323</v>
      </c>
      <c r="J476" s="386"/>
      <c r="K476" s="387" t="s">
        <v>496</v>
      </c>
      <c r="L476" s="387"/>
      <c r="M476" s="387"/>
      <c r="N476" s="387"/>
      <c r="O476" s="387"/>
      <c r="P476" s="387"/>
      <c r="Q476" s="387"/>
      <c r="R476" s="388"/>
      <c r="S476" s="49"/>
    </row>
    <row r="477" spans="1:26" s="7" customFormat="1" ht="12" customHeight="1" thickTop="1">
      <c r="S477" s="49"/>
    </row>
    <row r="478" spans="1:26" s="7" customFormat="1" ht="18.75" customHeight="1">
      <c r="B478" s="252" t="s">
        <v>228</v>
      </c>
      <c r="C478" s="252"/>
      <c r="D478" s="252"/>
      <c r="E478" s="252"/>
      <c r="F478" s="252"/>
      <c r="G478" s="252"/>
      <c r="H478" s="252"/>
      <c r="I478" s="252"/>
      <c r="J478" s="252"/>
      <c r="K478" s="252"/>
      <c r="L478" s="252"/>
      <c r="M478" s="252"/>
      <c r="N478" s="252"/>
      <c r="O478" s="57"/>
      <c r="P478" s="57"/>
      <c r="Q478" s="57"/>
      <c r="R478" s="57"/>
      <c r="S478" s="78"/>
      <c r="T478" s="115"/>
      <c r="U478" s="115"/>
    </row>
    <row r="479" spans="1:26" s="7" customFormat="1" ht="6" customHeight="1">
      <c r="S479" s="49"/>
    </row>
    <row r="480" spans="1:26" s="7" customFormat="1">
      <c r="A480" s="2"/>
      <c r="B480" s="2" t="s">
        <v>7</v>
      </c>
      <c r="C480" s="8" t="s">
        <v>94</v>
      </c>
      <c r="N480" s="85" t="s">
        <v>113</v>
      </c>
      <c r="P480" s="85" t="s">
        <v>114</v>
      </c>
      <c r="R480" s="60" t="s">
        <v>171</v>
      </c>
      <c r="S480" s="49"/>
    </row>
    <row r="481" spans="1:20" s="7" customFormat="1" ht="3.6" customHeight="1">
      <c r="A481" s="2"/>
      <c r="B481" s="2"/>
      <c r="S481" s="49"/>
    </row>
    <row r="482" spans="1:20" s="7" customFormat="1">
      <c r="A482" s="2"/>
      <c r="B482" s="2"/>
      <c r="C482" s="371" t="s">
        <v>31</v>
      </c>
      <c r="D482" s="372"/>
      <c r="E482" s="325">
        <v>0</v>
      </c>
      <c r="F482" s="328">
        <v>1</v>
      </c>
      <c r="G482" s="328">
        <v>2</v>
      </c>
      <c r="H482" s="328">
        <v>3</v>
      </c>
      <c r="I482" s="326">
        <v>4</v>
      </c>
      <c r="J482" s="367" t="s">
        <v>30</v>
      </c>
      <c r="K482" s="368"/>
      <c r="S482" s="51"/>
      <c r="T482" s="279" t="s">
        <v>497</v>
      </c>
    </row>
    <row r="483" spans="1:20" s="7" customFormat="1" ht="15" customHeight="1">
      <c r="C483" s="322"/>
      <c r="D483" s="330"/>
      <c r="E483" s="117">
        <v>294</v>
      </c>
      <c r="F483" s="118">
        <v>33</v>
      </c>
      <c r="G483" s="118">
        <v>24</v>
      </c>
      <c r="H483" s="118">
        <v>3</v>
      </c>
      <c r="I483" s="119">
        <v>8</v>
      </c>
      <c r="J483" s="46"/>
      <c r="K483" s="46"/>
      <c r="L483" s="46"/>
      <c r="M483" s="14"/>
      <c r="N483" s="116">
        <f>E483+F483+G483+H483+I483</f>
        <v>362</v>
      </c>
      <c r="O483" s="23"/>
      <c r="P483" s="170">
        <f>(E483*E482+F482*F483+G483*G482+H483*H482+I483*I482)/$G$9</f>
        <v>0.33701657458563539</v>
      </c>
      <c r="Q483" s="171"/>
      <c r="R483" s="174">
        <f>($E$295*E483+$F$295*F483+$G$295*G483+$H$295*H483+$I$295*I483)/$G$9</f>
        <v>0.33701657458563539</v>
      </c>
      <c r="T483" s="278">
        <f>I484+H484</f>
        <v>3.0386740331491711E-2</v>
      </c>
    </row>
    <row r="484" spans="1:20" s="7" customFormat="1" ht="9.75" customHeight="1">
      <c r="A484" s="2"/>
      <c r="B484" s="2"/>
      <c r="D484" s="193" t="s">
        <v>259</v>
      </c>
      <c r="E484" s="334">
        <f t="shared" ref="E484" si="263">E483/$G$9</f>
        <v>0.81215469613259672</v>
      </c>
      <c r="F484" s="334">
        <f t="shared" ref="F484" si="264">F483/$G$9</f>
        <v>9.1160220994475141E-2</v>
      </c>
      <c r="G484" s="334">
        <f t="shared" ref="G484" si="265">G483/$G$9</f>
        <v>6.6298342541436461E-2</v>
      </c>
      <c r="H484" s="334">
        <f t="shared" ref="H484" si="266">H483/$G$9</f>
        <v>8.2872928176795577E-3</v>
      </c>
      <c r="I484" s="334">
        <f t="shared" ref="I484" si="267">I483/$G$9</f>
        <v>2.2099447513812154E-2</v>
      </c>
      <c r="J484" s="134"/>
      <c r="S484" s="49"/>
    </row>
    <row r="485" spans="1:20" s="7" customFormat="1">
      <c r="A485" s="2"/>
      <c r="B485" s="2" t="s">
        <v>8</v>
      </c>
      <c r="C485" s="8" t="s">
        <v>45</v>
      </c>
      <c r="S485" s="49"/>
    </row>
    <row r="486" spans="1:20" s="7" customFormat="1" ht="3.75" customHeight="1">
      <c r="A486" s="2"/>
      <c r="B486" s="2"/>
      <c r="S486" s="49"/>
    </row>
    <row r="487" spans="1:20" s="7" customFormat="1">
      <c r="A487" s="2"/>
      <c r="B487" s="2"/>
      <c r="C487" s="371" t="s">
        <v>31</v>
      </c>
      <c r="D487" s="372"/>
      <c r="E487" s="325">
        <v>0</v>
      </c>
      <c r="F487" s="328">
        <v>1</v>
      </c>
      <c r="G487" s="328">
        <v>2</v>
      </c>
      <c r="H487" s="328">
        <v>3</v>
      </c>
      <c r="I487" s="326">
        <v>4</v>
      </c>
      <c r="J487" s="367" t="s">
        <v>30</v>
      </c>
      <c r="K487" s="368"/>
      <c r="S487" s="49"/>
      <c r="T487" s="279" t="s">
        <v>497</v>
      </c>
    </row>
    <row r="488" spans="1:20" s="7" customFormat="1" ht="15" customHeight="1">
      <c r="C488" s="322"/>
      <c r="D488" s="330"/>
      <c r="E488" s="117">
        <v>308</v>
      </c>
      <c r="F488" s="118">
        <v>29</v>
      </c>
      <c r="G488" s="118">
        <v>11</v>
      </c>
      <c r="H488" s="118">
        <v>4</v>
      </c>
      <c r="I488" s="119">
        <v>10</v>
      </c>
      <c r="J488" s="46"/>
      <c r="K488" s="46"/>
      <c r="L488" s="46"/>
      <c r="M488" s="14"/>
      <c r="N488" s="116">
        <f>E488+F488+G488+H488+I488</f>
        <v>362</v>
      </c>
      <c r="O488" s="23"/>
      <c r="P488" s="170">
        <f>(E488*E487+F487*F488+G488*G487+H488*H487+I488*I487)/$G$9</f>
        <v>0.28453038674033149</v>
      </c>
      <c r="Q488" s="171"/>
      <c r="R488" s="174">
        <f>($E$295*E488+$F$295*F488+$G$295*G488+$H$295*H488+$I$295*I488)/$G$9</f>
        <v>0.28453038674033149</v>
      </c>
      <c r="T488" s="278">
        <f>I489+H489</f>
        <v>3.8674033149171269E-2</v>
      </c>
    </row>
    <row r="489" spans="1:20" s="7" customFormat="1" ht="11.25" customHeight="1">
      <c r="A489" s="2"/>
      <c r="B489" s="2"/>
      <c r="D489" s="193" t="s">
        <v>259</v>
      </c>
      <c r="E489" s="334">
        <f t="shared" ref="E489" si="268">E488/$G$9</f>
        <v>0.850828729281768</v>
      </c>
      <c r="F489" s="334">
        <f t="shared" ref="F489" si="269">F488/$G$9</f>
        <v>8.0110497237569064E-2</v>
      </c>
      <c r="G489" s="334">
        <f t="shared" ref="G489" si="270">G488/$G$9</f>
        <v>3.0386740331491711E-2</v>
      </c>
      <c r="H489" s="334">
        <f t="shared" ref="H489" si="271">H488/$G$9</f>
        <v>1.1049723756906077E-2</v>
      </c>
      <c r="I489" s="334">
        <f t="shared" ref="I489" si="272">I488/$G$9</f>
        <v>2.7624309392265192E-2</v>
      </c>
      <c r="J489" s="134"/>
      <c r="S489" s="49"/>
    </row>
    <row r="490" spans="1:20" s="7" customFormat="1">
      <c r="A490" s="2"/>
      <c r="B490" s="2" t="s">
        <v>9</v>
      </c>
      <c r="C490" s="8" t="s">
        <v>68</v>
      </c>
      <c r="S490" s="49"/>
    </row>
    <row r="491" spans="1:20" s="7" customFormat="1" ht="3.75" customHeight="1">
      <c r="A491" s="2"/>
      <c r="B491" s="2"/>
      <c r="S491" s="49"/>
    </row>
    <row r="492" spans="1:20" s="7" customFormat="1">
      <c r="A492" s="2"/>
      <c r="C492" s="371" t="s">
        <v>31</v>
      </c>
      <c r="D492" s="372"/>
      <c r="E492" s="325">
        <v>0</v>
      </c>
      <c r="F492" s="328">
        <v>1</v>
      </c>
      <c r="G492" s="328">
        <v>2</v>
      </c>
      <c r="H492" s="328">
        <v>3</v>
      </c>
      <c r="I492" s="326">
        <v>4</v>
      </c>
      <c r="J492" s="367" t="s">
        <v>30</v>
      </c>
      <c r="K492" s="368"/>
      <c r="S492" s="49"/>
      <c r="T492" s="287" t="s">
        <v>504</v>
      </c>
    </row>
    <row r="493" spans="1:20" s="7" customFormat="1" ht="15" customHeight="1">
      <c r="C493" s="322"/>
      <c r="D493" s="330"/>
      <c r="E493" s="117">
        <v>244</v>
      </c>
      <c r="F493" s="118">
        <v>25</v>
      </c>
      <c r="G493" s="118">
        <v>34</v>
      </c>
      <c r="H493" s="118">
        <v>19</v>
      </c>
      <c r="I493" s="119">
        <v>40</v>
      </c>
      <c r="J493" s="46"/>
      <c r="K493" s="46"/>
      <c r="L493" s="46"/>
      <c r="M493" s="14"/>
      <c r="N493" s="116">
        <f>E493+F493+G493+H493+I493</f>
        <v>362</v>
      </c>
      <c r="O493" s="23"/>
      <c r="P493" s="170">
        <f>(E493*E492+F492*F493+G493*G492+H493*H492+I493*I492)/$G$9</f>
        <v>0.85635359116022103</v>
      </c>
      <c r="Q493" s="171"/>
      <c r="R493" s="174">
        <f>($E$295*E493+$F$295*F493+$G$295*G493+$H$295*H493+$I$295*I493)/$G$9</f>
        <v>0.85635359116022103</v>
      </c>
      <c r="T493" s="278">
        <f>I494+H494</f>
        <v>0.16298342541436464</v>
      </c>
    </row>
    <row r="494" spans="1:20" s="7" customFormat="1" ht="10.5" customHeight="1">
      <c r="A494" s="2"/>
      <c r="D494" s="193" t="s">
        <v>259</v>
      </c>
      <c r="E494" s="334">
        <f t="shared" ref="E494" si="273">E493/$G$9</f>
        <v>0.67403314917127077</v>
      </c>
      <c r="F494" s="334">
        <f t="shared" ref="F494" si="274">F493/$G$9</f>
        <v>6.9060773480662987E-2</v>
      </c>
      <c r="G494" s="334">
        <f t="shared" ref="G494" si="275">G493/$G$9</f>
        <v>9.3922651933701654E-2</v>
      </c>
      <c r="H494" s="334">
        <f t="shared" ref="H494" si="276">H493/$G$9</f>
        <v>5.2486187845303865E-2</v>
      </c>
      <c r="I494" s="334">
        <f t="shared" ref="I494" si="277">I493/$G$9</f>
        <v>0.11049723756906077</v>
      </c>
      <c r="J494" s="134"/>
    </row>
    <row r="495" spans="1:20" s="7" customFormat="1" ht="15" customHeight="1">
      <c r="A495" s="2"/>
      <c r="B495" s="2" t="s">
        <v>10</v>
      </c>
      <c r="C495" s="8" t="s">
        <v>229</v>
      </c>
      <c r="S495" s="49"/>
    </row>
    <row r="496" spans="1:20" s="7" customFormat="1" ht="6" customHeight="1">
      <c r="A496" s="2"/>
      <c r="B496" s="2"/>
      <c r="S496" s="49"/>
    </row>
    <row r="497" spans="1:20" s="7" customFormat="1" ht="15" customHeight="1">
      <c r="A497" s="2"/>
      <c r="C497" s="371" t="s">
        <v>31</v>
      </c>
      <c r="D497" s="372"/>
      <c r="E497" s="325">
        <v>0</v>
      </c>
      <c r="F497" s="328">
        <v>1</v>
      </c>
      <c r="G497" s="328">
        <v>2</v>
      </c>
      <c r="H497" s="328">
        <v>3</v>
      </c>
      <c r="I497" s="326">
        <v>4</v>
      </c>
      <c r="J497" s="367" t="s">
        <v>30</v>
      </c>
      <c r="K497" s="368"/>
      <c r="S497" s="49"/>
      <c r="T497" s="287" t="s">
        <v>504</v>
      </c>
    </row>
    <row r="498" spans="1:20" s="7" customFormat="1" ht="15" customHeight="1">
      <c r="C498" s="322"/>
      <c r="D498" s="330"/>
      <c r="E498" s="117">
        <v>332</v>
      </c>
      <c r="F498" s="118">
        <v>9</v>
      </c>
      <c r="G498" s="118">
        <v>13</v>
      </c>
      <c r="H498" s="118">
        <v>5</v>
      </c>
      <c r="I498" s="119">
        <v>3</v>
      </c>
      <c r="J498" s="46"/>
      <c r="K498" s="46"/>
      <c r="L498" s="46"/>
      <c r="M498" s="14"/>
      <c r="N498" s="116">
        <f>E498+F498+G498+H498+I498</f>
        <v>362</v>
      </c>
      <c r="O498" s="23"/>
      <c r="P498" s="170">
        <f>(E498*E497+F497*F498+G498*G497+H498*H497+I498*I497)/$G$9</f>
        <v>0.17127071823204421</v>
      </c>
      <c r="Q498" s="171"/>
      <c r="R498" s="174">
        <f>($E$295*E498+$F$295*F498+$G$295*G498+$H$295*H498+$I$295*I498)/$G$9</f>
        <v>0.17127071823204421</v>
      </c>
      <c r="T498" s="278">
        <f>I499+H499</f>
        <v>2.2099447513812154E-2</v>
      </c>
    </row>
    <row r="499" spans="1:20" s="7" customFormat="1" ht="10.5" customHeight="1">
      <c r="A499" s="2"/>
      <c r="D499" s="193" t="s">
        <v>259</v>
      </c>
      <c r="E499" s="334">
        <f t="shared" ref="E499" si="278">E498/$G$9</f>
        <v>0.91712707182320441</v>
      </c>
      <c r="F499" s="334">
        <f t="shared" ref="F499" si="279">F498/$G$9</f>
        <v>2.4861878453038673E-2</v>
      </c>
      <c r="G499" s="334">
        <f t="shared" ref="G499" si="280">G498/$G$9</f>
        <v>3.591160220994475E-2</v>
      </c>
      <c r="H499" s="334">
        <f t="shared" ref="H499" si="281">H498/$G$9</f>
        <v>1.3812154696132596E-2</v>
      </c>
      <c r="I499" s="334">
        <f t="shared" ref="I499" si="282">I498/$G$9</f>
        <v>8.2872928176795577E-3</v>
      </c>
      <c r="J499" s="134"/>
      <c r="P499" s="171"/>
      <c r="Q499" s="171"/>
      <c r="R499" s="171"/>
      <c r="S499" s="49"/>
    </row>
    <row r="500" spans="1:20" s="7" customFormat="1">
      <c r="A500" s="2"/>
      <c r="B500" s="2" t="s">
        <v>11</v>
      </c>
      <c r="C500" s="8" t="s">
        <v>46</v>
      </c>
      <c r="O500" s="23"/>
      <c r="P500" s="182"/>
      <c r="Q500" s="171"/>
      <c r="R500" s="171"/>
      <c r="S500" s="49"/>
    </row>
    <row r="501" spans="1:20" s="7" customFormat="1" ht="3.75" customHeight="1">
      <c r="A501" s="2"/>
      <c r="P501" s="171"/>
      <c r="Q501" s="171"/>
      <c r="R501" s="171"/>
      <c r="S501" s="49"/>
    </row>
    <row r="502" spans="1:20" s="7" customFormat="1">
      <c r="C502" s="371" t="s">
        <v>31</v>
      </c>
      <c r="D502" s="372"/>
      <c r="E502" s="325">
        <v>0</v>
      </c>
      <c r="F502" s="328">
        <v>1</v>
      </c>
      <c r="G502" s="328">
        <v>2</v>
      </c>
      <c r="H502" s="328">
        <v>3</v>
      </c>
      <c r="I502" s="326">
        <v>4</v>
      </c>
      <c r="J502" s="367" t="s">
        <v>30</v>
      </c>
      <c r="K502" s="368"/>
      <c r="P502" s="171"/>
      <c r="Q502" s="171"/>
      <c r="R502" s="171"/>
      <c r="S502" s="49"/>
      <c r="T502" s="287" t="s">
        <v>504</v>
      </c>
    </row>
    <row r="503" spans="1:20" s="7" customFormat="1" ht="15" customHeight="1">
      <c r="C503" s="322"/>
      <c r="D503" s="330"/>
      <c r="E503" s="117">
        <v>273</v>
      </c>
      <c r="F503" s="118">
        <v>25</v>
      </c>
      <c r="G503" s="118">
        <v>29</v>
      </c>
      <c r="H503" s="118">
        <v>15</v>
      </c>
      <c r="I503" s="119">
        <v>20</v>
      </c>
      <c r="J503" s="46"/>
      <c r="K503" s="46"/>
      <c r="L503" s="46"/>
      <c r="M503" s="14"/>
      <c r="N503" s="116">
        <f>E503+F503+G503+H503+I503</f>
        <v>362</v>
      </c>
      <c r="O503" s="23"/>
      <c r="P503" s="170">
        <f>(E503*E502+F502*F503+G503*G502+H503*H502+I503*I502)/$G$9</f>
        <v>0.574585635359116</v>
      </c>
      <c r="Q503" s="171"/>
      <c r="R503" s="174">
        <f>($E$295*E503+$F$295*F503+$G$295*G503+$H$295*H503+$I$295*I503)/$G$9</f>
        <v>0.574585635359116</v>
      </c>
      <c r="T503" s="278">
        <f>I504+H504</f>
        <v>9.668508287292818E-2</v>
      </c>
    </row>
    <row r="504" spans="1:20" s="7" customFormat="1" ht="10.5" customHeight="1">
      <c r="D504" s="193" t="s">
        <v>259</v>
      </c>
      <c r="E504" s="334">
        <f t="shared" ref="E504" si="283">E503/$G$9</f>
        <v>0.7541436464088398</v>
      </c>
      <c r="F504" s="334">
        <f t="shared" ref="F504" si="284">F503/$G$9</f>
        <v>6.9060773480662987E-2</v>
      </c>
      <c r="G504" s="334">
        <f t="shared" ref="G504" si="285">G503/$G$9</f>
        <v>8.0110497237569064E-2</v>
      </c>
      <c r="H504" s="334">
        <f t="shared" ref="H504" si="286">H503/$G$9</f>
        <v>4.1436464088397788E-2</v>
      </c>
      <c r="I504" s="334">
        <f t="shared" ref="I504" si="287">I503/$G$9</f>
        <v>5.5248618784530384E-2</v>
      </c>
      <c r="J504" s="134"/>
      <c r="P504" s="171"/>
      <c r="Q504" s="171"/>
      <c r="R504" s="171"/>
      <c r="S504" s="49"/>
    </row>
    <row r="505" spans="1:20" s="7" customFormat="1">
      <c r="B505" s="2" t="s">
        <v>13</v>
      </c>
      <c r="C505" s="8" t="s">
        <v>230</v>
      </c>
      <c r="P505" s="171"/>
      <c r="Q505" s="171"/>
      <c r="S505" s="49"/>
    </row>
    <row r="506" spans="1:20" s="7" customFormat="1" ht="3.75" customHeight="1">
      <c r="P506" s="171"/>
      <c r="Q506" s="171"/>
      <c r="R506" s="171"/>
      <c r="S506" s="49"/>
    </row>
    <row r="507" spans="1:20" s="7" customFormat="1">
      <c r="C507" s="371" t="s">
        <v>31</v>
      </c>
      <c r="D507" s="372"/>
      <c r="E507" s="325">
        <v>0</v>
      </c>
      <c r="F507" s="328">
        <v>1</v>
      </c>
      <c r="G507" s="328">
        <v>2</v>
      </c>
      <c r="H507" s="328">
        <v>3</v>
      </c>
      <c r="I507" s="326">
        <v>4</v>
      </c>
      <c r="J507" s="367" t="s">
        <v>30</v>
      </c>
      <c r="K507" s="368"/>
      <c r="P507" s="171"/>
      <c r="Q507" s="171"/>
      <c r="R507" s="286" t="s">
        <v>499</v>
      </c>
      <c r="S507" s="49"/>
    </row>
    <row r="508" spans="1:20" s="7" customFormat="1" ht="15" customHeight="1">
      <c r="C508" s="322"/>
      <c r="D508" s="330"/>
      <c r="E508" s="117">
        <v>320</v>
      </c>
      <c r="F508" s="118">
        <v>19</v>
      </c>
      <c r="G508" s="118">
        <v>17</v>
      </c>
      <c r="H508" s="118">
        <v>5</v>
      </c>
      <c r="I508" s="119">
        <v>1</v>
      </c>
      <c r="J508" s="46"/>
      <c r="K508" s="46"/>
      <c r="L508" s="46"/>
      <c r="M508" s="14"/>
      <c r="N508" s="116">
        <f>E508+F508+G508+H508+I508</f>
        <v>362</v>
      </c>
      <c r="O508" s="23"/>
      <c r="P508" s="170">
        <f>(E508*E507+F507*F508+G508*G507+H508*H507+I508*I507)/$G$9</f>
        <v>0.19889502762430938</v>
      </c>
      <c r="Q508" s="171"/>
      <c r="R508" s="174">
        <f>($E$295*E508+$F$295*F508+$G$295*G508+$H$295*H508+$I$295*I508)/$G$9</f>
        <v>0.19889502762430938</v>
      </c>
      <c r="T508" s="278">
        <f>I509+H509</f>
        <v>1.6574585635359115E-2</v>
      </c>
    </row>
    <row r="509" spans="1:20" s="7" customFormat="1" ht="10.5" customHeight="1">
      <c r="D509" s="193" t="s">
        <v>259</v>
      </c>
      <c r="E509" s="334">
        <f t="shared" ref="E509" si="288">E508/$G$9</f>
        <v>0.88397790055248615</v>
      </c>
      <c r="F509" s="334">
        <f t="shared" ref="F509" si="289">F508/$G$9</f>
        <v>5.2486187845303865E-2</v>
      </c>
      <c r="G509" s="334">
        <f t="shared" ref="G509" si="290">G508/$G$9</f>
        <v>4.6961325966850827E-2</v>
      </c>
      <c r="H509" s="334">
        <f t="shared" ref="H509" si="291">H508/$G$9</f>
        <v>1.3812154696132596E-2</v>
      </c>
      <c r="I509" s="334">
        <f t="shared" ref="I509" si="292">I508/$G$9</f>
        <v>2.7624309392265192E-3</v>
      </c>
      <c r="J509" s="134"/>
      <c r="P509" s="171"/>
      <c r="Q509" s="171"/>
      <c r="R509" s="171"/>
      <c r="S509" s="49"/>
    </row>
    <row r="510" spans="1:20" s="7" customFormat="1">
      <c r="B510" s="2" t="s">
        <v>15</v>
      </c>
      <c r="C510" s="8" t="s">
        <v>231</v>
      </c>
      <c r="P510" s="171"/>
      <c r="Q510" s="171"/>
      <c r="R510" s="171"/>
      <c r="S510" s="49"/>
    </row>
    <row r="511" spans="1:20" s="7" customFormat="1" ht="3.75" customHeight="1">
      <c r="P511" s="171"/>
      <c r="Q511" s="171"/>
      <c r="R511" s="171"/>
      <c r="S511" s="49"/>
    </row>
    <row r="512" spans="1:20" s="7" customFormat="1">
      <c r="C512" s="371" t="s">
        <v>31</v>
      </c>
      <c r="D512" s="372"/>
      <c r="E512" s="325">
        <v>0</v>
      </c>
      <c r="F512" s="328">
        <v>1</v>
      </c>
      <c r="G512" s="328">
        <v>2</v>
      </c>
      <c r="H512" s="328">
        <v>3</v>
      </c>
      <c r="I512" s="326">
        <v>4</v>
      </c>
      <c r="J512" s="367" t="s">
        <v>30</v>
      </c>
      <c r="K512" s="368"/>
      <c r="P512" s="171"/>
      <c r="Q512" s="171"/>
      <c r="R512" s="171"/>
      <c r="S512" s="49"/>
      <c r="T512" s="287" t="s">
        <v>504</v>
      </c>
    </row>
    <row r="513" spans="2:20" s="7" customFormat="1" ht="15" customHeight="1">
      <c r="C513" s="322"/>
      <c r="D513" s="330"/>
      <c r="E513" s="117">
        <v>316</v>
      </c>
      <c r="F513" s="118">
        <v>20</v>
      </c>
      <c r="G513" s="118">
        <v>14</v>
      </c>
      <c r="H513" s="118">
        <v>6</v>
      </c>
      <c r="I513" s="119">
        <v>6</v>
      </c>
      <c r="J513" s="46"/>
      <c r="K513" s="46"/>
      <c r="L513" s="46"/>
      <c r="M513" s="14"/>
      <c r="N513" s="116">
        <f>E513+F513+G513+H513+I513</f>
        <v>362</v>
      </c>
      <c r="O513" s="23"/>
      <c r="P513" s="170">
        <f>(E513*E512+F512*F513+G513*G512+H513*H512+I513*I512)/$G$9</f>
        <v>0.24861878453038674</v>
      </c>
      <c r="Q513" s="171"/>
      <c r="R513" s="174">
        <f>($E$295*E513+$F$295*F513+$G$295*G513+$H$295*H513+$I$295*I513)/$G$9</f>
        <v>0.24861878453038674</v>
      </c>
      <c r="T513" s="278">
        <f>I514+H514</f>
        <v>3.3149171270718231E-2</v>
      </c>
    </row>
    <row r="514" spans="2:20" s="7" customFormat="1" ht="10.5" customHeight="1">
      <c r="D514" s="193" t="s">
        <v>259</v>
      </c>
      <c r="E514" s="334">
        <f t="shared" ref="E514" si="293">E513/$G$9</f>
        <v>0.8729281767955801</v>
      </c>
      <c r="F514" s="334">
        <f t="shared" ref="F514" si="294">F513/$G$9</f>
        <v>5.5248618784530384E-2</v>
      </c>
      <c r="G514" s="334">
        <f t="shared" ref="G514" si="295">G513/$G$9</f>
        <v>3.8674033149171269E-2</v>
      </c>
      <c r="H514" s="334">
        <f t="shared" ref="H514" si="296">H513/$G$9</f>
        <v>1.6574585635359115E-2</v>
      </c>
      <c r="I514" s="334">
        <f t="shared" ref="I514" si="297">I513/$G$9</f>
        <v>1.6574585635359115E-2</v>
      </c>
      <c r="J514" s="134"/>
      <c r="P514" s="171"/>
      <c r="Q514" s="171"/>
      <c r="R514" s="171"/>
      <c r="S514" s="49"/>
    </row>
    <row r="515" spans="2:20" s="7" customFormat="1">
      <c r="B515" s="2" t="s">
        <v>16</v>
      </c>
      <c r="C515" s="8" t="s">
        <v>232</v>
      </c>
      <c r="P515" s="171"/>
      <c r="Q515" s="171"/>
      <c r="R515" s="171"/>
      <c r="S515" s="49"/>
    </row>
    <row r="516" spans="2:20" s="7" customFormat="1" ht="3.75" customHeight="1">
      <c r="B516" s="2"/>
      <c r="P516" s="171"/>
      <c r="Q516" s="171"/>
      <c r="R516" s="171"/>
      <c r="S516" s="49"/>
    </row>
    <row r="517" spans="2:20" s="7" customFormat="1">
      <c r="B517" s="2"/>
      <c r="C517" s="371" t="s">
        <v>31</v>
      </c>
      <c r="D517" s="372"/>
      <c r="E517" s="325">
        <v>0</v>
      </c>
      <c r="F517" s="328">
        <v>1</v>
      </c>
      <c r="G517" s="328">
        <v>2</v>
      </c>
      <c r="H517" s="328">
        <v>3</v>
      </c>
      <c r="I517" s="326">
        <v>4</v>
      </c>
      <c r="J517" s="367" t="s">
        <v>30</v>
      </c>
      <c r="K517" s="368"/>
      <c r="P517" s="171"/>
      <c r="Q517" s="171"/>
      <c r="R517" s="171"/>
      <c r="S517" s="49"/>
    </row>
    <row r="518" spans="2:20" s="7" customFormat="1" ht="15" customHeight="1">
      <c r="C518" s="322"/>
      <c r="D518" s="330"/>
      <c r="E518" s="117">
        <v>292</v>
      </c>
      <c r="F518" s="118">
        <v>30</v>
      </c>
      <c r="G518" s="118">
        <v>27</v>
      </c>
      <c r="H518" s="118">
        <v>7</v>
      </c>
      <c r="I518" s="119">
        <v>6</v>
      </c>
      <c r="J518" s="46"/>
      <c r="K518" s="46"/>
      <c r="L518" s="46"/>
      <c r="M518" s="14"/>
      <c r="N518" s="116">
        <f>E518+F518+G518+H518+I518</f>
        <v>362</v>
      </c>
      <c r="O518" s="23"/>
      <c r="P518" s="170">
        <f>(E518*E517+F517*F518+G518*G517+H518*H517+I518*I517)/$G$9</f>
        <v>0.35635359116022097</v>
      </c>
      <c r="Q518" s="171"/>
      <c r="R518" s="174">
        <f>($E$295*E518+$F$295*F518+$G$295*G518+$H$295*H518+$I$295*I518)/$G$9</f>
        <v>0.35635359116022097</v>
      </c>
    </row>
    <row r="519" spans="2:20" s="7" customFormat="1" ht="10.5" customHeight="1">
      <c r="B519" s="2"/>
      <c r="C519" s="323"/>
      <c r="D519" s="193" t="s">
        <v>259</v>
      </c>
      <c r="E519" s="334">
        <f t="shared" ref="E519" si="298">E518/$G$9</f>
        <v>0.8066298342541437</v>
      </c>
      <c r="F519" s="334">
        <f t="shared" ref="F519" si="299">F518/$G$9</f>
        <v>8.2872928176795577E-2</v>
      </c>
      <c r="G519" s="334">
        <f t="shared" ref="G519" si="300">G518/$G$9</f>
        <v>7.4585635359116026E-2</v>
      </c>
      <c r="H519" s="334">
        <f t="shared" ref="H519" si="301">H518/$G$9</f>
        <v>1.9337016574585635E-2</v>
      </c>
      <c r="I519" s="334">
        <f t="shared" ref="I519" si="302">I518/$G$9</f>
        <v>1.6574585635359115E-2</v>
      </c>
      <c r="J519" s="134"/>
      <c r="K519" s="323"/>
      <c r="P519" s="171"/>
      <c r="Q519" s="171"/>
      <c r="R519" s="171"/>
      <c r="S519" s="49"/>
    </row>
    <row r="520" spans="2:20" s="7" customFormat="1">
      <c r="B520" s="2" t="s">
        <v>19</v>
      </c>
      <c r="C520" s="8" t="s">
        <v>233</v>
      </c>
      <c r="P520" s="171"/>
      <c r="Q520" s="171"/>
      <c r="R520" s="171"/>
      <c r="S520" s="49"/>
    </row>
    <row r="521" spans="2:20" s="7" customFormat="1" ht="3.75" customHeight="1">
      <c r="B521" s="2"/>
      <c r="P521" s="171"/>
      <c r="Q521" s="171"/>
      <c r="R521" s="171"/>
      <c r="S521" s="49"/>
    </row>
    <row r="522" spans="2:20" s="7" customFormat="1">
      <c r="B522" s="2"/>
      <c r="C522" s="371" t="s">
        <v>31</v>
      </c>
      <c r="D522" s="372"/>
      <c r="E522" s="325">
        <v>0</v>
      </c>
      <c r="F522" s="328">
        <v>1</v>
      </c>
      <c r="G522" s="328">
        <v>2</v>
      </c>
      <c r="H522" s="328">
        <v>3</v>
      </c>
      <c r="I522" s="326">
        <v>4</v>
      </c>
      <c r="J522" s="367" t="s">
        <v>30</v>
      </c>
      <c r="K522" s="368"/>
      <c r="P522" s="171"/>
      <c r="Q522" s="171"/>
      <c r="R522" s="171"/>
      <c r="S522" s="49"/>
    </row>
    <row r="523" spans="2:20" s="7" customFormat="1" ht="15" customHeight="1">
      <c r="C523" s="322"/>
      <c r="D523" s="330"/>
      <c r="E523" s="117">
        <v>329</v>
      </c>
      <c r="F523" s="118">
        <v>14</v>
      </c>
      <c r="G523" s="118">
        <v>14</v>
      </c>
      <c r="H523" s="118">
        <v>5</v>
      </c>
      <c r="I523" s="119">
        <v>0</v>
      </c>
      <c r="J523" s="46"/>
      <c r="K523" s="46"/>
      <c r="L523" s="46"/>
      <c r="M523" s="14"/>
      <c r="N523" s="116">
        <f>E523+F523+G523+H523+I523</f>
        <v>362</v>
      </c>
      <c r="O523" s="23"/>
      <c r="P523" s="170">
        <f>(E523*E522+F522*F523+G523*G522+H523*H522+I523*I522)/$G$9</f>
        <v>0.15745856353591159</v>
      </c>
      <c r="Q523" s="171"/>
      <c r="R523" s="174">
        <f>($E$295*E523+$F$295*F523+$G$295*G523+$H$295*H523+$I$295*I523)/$G$9</f>
        <v>0.15745856353591159</v>
      </c>
    </row>
    <row r="524" spans="2:20" s="7" customFormat="1" ht="10.5" customHeight="1">
      <c r="B524" s="2"/>
      <c r="D524" s="193" t="s">
        <v>259</v>
      </c>
      <c r="E524" s="334">
        <f t="shared" ref="E524" si="303">E523/$G$9</f>
        <v>0.90883977900552482</v>
      </c>
      <c r="F524" s="334">
        <f t="shared" ref="F524" si="304">F523/$G$9</f>
        <v>3.8674033149171269E-2</v>
      </c>
      <c r="G524" s="334">
        <f t="shared" ref="G524" si="305">G523/$G$9</f>
        <v>3.8674033149171269E-2</v>
      </c>
      <c r="H524" s="334">
        <f t="shared" ref="H524" si="306">H523/$G$9</f>
        <v>1.3812154696132596E-2</v>
      </c>
      <c r="I524" s="334">
        <f t="shared" ref="I524" si="307">I523/$G$9</f>
        <v>0</v>
      </c>
      <c r="J524" s="134"/>
      <c r="P524" s="171"/>
      <c r="Q524" s="171"/>
      <c r="R524" s="171"/>
      <c r="S524" s="49"/>
    </row>
    <row r="525" spans="2:20" s="7" customFormat="1">
      <c r="B525" s="2" t="s">
        <v>20</v>
      </c>
      <c r="C525" s="8" t="s">
        <v>234</v>
      </c>
      <c r="P525" s="171"/>
      <c r="Q525" s="171"/>
      <c r="R525" s="171"/>
      <c r="S525" s="49"/>
    </row>
    <row r="526" spans="2:20" s="7" customFormat="1" ht="3.75" customHeight="1">
      <c r="B526" s="2"/>
      <c r="P526" s="171"/>
      <c r="Q526" s="171"/>
      <c r="R526" s="171"/>
      <c r="S526" s="49"/>
    </row>
    <row r="527" spans="2:20" s="7" customFormat="1">
      <c r="B527" s="2"/>
      <c r="C527" s="371" t="s">
        <v>31</v>
      </c>
      <c r="D527" s="372"/>
      <c r="E527" s="325">
        <v>0</v>
      </c>
      <c r="F527" s="328">
        <v>1</v>
      </c>
      <c r="G527" s="328">
        <v>2</v>
      </c>
      <c r="H527" s="328">
        <v>3</v>
      </c>
      <c r="I527" s="326">
        <v>4</v>
      </c>
      <c r="J527" s="367" t="s">
        <v>30</v>
      </c>
      <c r="K527" s="368"/>
      <c r="P527" s="171"/>
      <c r="Q527" s="171"/>
      <c r="R527" s="171"/>
      <c r="S527" s="49"/>
    </row>
    <row r="528" spans="2:20" s="7" customFormat="1" ht="15" customHeight="1">
      <c r="C528" s="322"/>
      <c r="D528" s="330"/>
      <c r="E528" s="117">
        <v>291</v>
      </c>
      <c r="F528" s="118">
        <v>36</v>
      </c>
      <c r="G528" s="118">
        <v>26</v>
      </c>
      <c r="H528" s="118">
        <v>7</v>
      </c>
      <c r="I528" s="119">
        <v>2</v>
      </c>
      <c r="J528" s="46"/>
      <c r="K528" s="46"/>
      <c r="L528" s="46"/>
      <c r="M528" s="14"/>
      <c r="N528" s="116">
        <f>E528+F528+G528+H528+I528</f>
        <v>362</v>
      </c>
      <c r="O528" s="23"/>
      <c r="P528" s="170">
        <f>(E528*E527+F527*F528+G528*G527+H528*H527+I528*I527)/$G$9</f>
        <v>0.32320441988950277</v>
      </c>
      <c r="Q528" s="171"/>
      <c r="R528" s="174">
        <f>($E$295*E528+$F$295*F528+$G$295*G528+$H$295*H528+$I$295*I528)/$G$9</f>
        <v>0.32320441988950277</v>
      </c>
    </row>
    <row r="529" spans="2:20" s="7" customFormat="1" ht="10.5" customHeight="1">
      <c r="B529" s="2"/>
      <c r="D529" s="193" t="s">
        <v>259</v>
      </c>
      <c r="E529" s="334">
        <f t="shared" ref="E529" si="308">E528/$G$9</f>
        <v>0.80386740331491713</v>
      </c>
      <c r="F529" s="334">
        <f t="shared" ref="F529" si="309">F528/$G$9</f>
        <v>9.9447513812154692E-2</v>
      </c>
      <c r="G529" s="334">
        <f t="shared" ref="G529" si="310">G528/$G$9</f>
        <v>7.18232044198895E-2</v>
      </c>
      <c r="H529" s="334">
        <f t="shared" ref="H529" si="311">H528/$G$9</f>
        <v>1.9337016574585635E-2</v>
      </c>
      <c r="I529" s="334">
        <f t="shared" ref="I529" si="312">I528/$G$9</f>
        <v>5.5248618784530384E-3</v>
      </c>
      <c r="J529" s="134"/>
      <c r="P529" s="171"/>
      <c r="Q529" s="171"/>
      <c r="R529" s="171"/>
      <c r="S529" s="49"/>
    </row>
    <row r="530" spans="2:20" s="7" customFormat="1">
      <c r="B530" s="2" t="s">
        <v>22</v>
      </c>
      <c r="C530" s="8" t="s">
        <v>235</v>
      </c>
      <c r="P530" s="171"/>
      <c r="Q530" s="171"/>
      <c r="S530" s="49"/>
    </row>
    <row r="531" spans="2:20" s="7" customFormat="1" ht="3.75" customHeight="1">
      <c r="B531" s="2"/>
      <c r="P531" s="171"/>
      <c r="Q531" s="171"/>
      <c r="R531" s="171"/>
      <c r="S531" s="49"/>
    </row>
    <row r="532" spans="2:20" s="7" customFormat="1">
      <c r="C532" s="371" t="s">
        <v>31</v>
      </c>
      <c r="D532" s="372"/>
      <c r="E532" s="325">
        <v>0</v>
      </c>
      <c r="F532" s="328">
        <v>1</v>
      </c>
      <c r="G532" s="328">
        <v>2</v>
      </c>
      <c r="H532" s="328">
        <v>3</v>
      </c>
      <c r="I532" s="326">
        <v>4</v>
      </c>
      <c r="J532" s="367" t="s">
        <v>30</v>
      </c>
      <c r="K532" s="368"/>
      <c r="O532" s="23"/>
      <c r="P532" s="182"/>
      <c r="Q532" s="171"/>
      <c r="R532" s="286" t="s">
        <v>499</v>
      </c>
      <c r="S532" s="49"/>
    </row>
    <row r="533" spans="2:20" s="7" customFormat="1" ht="15" customHeight="1">
      <c r="C533" s="322"/>
      <c r="D533" s="330"/>
      <c r="E533" s="117">
        <v>289</v>
      </c>
      <c r="F533" s="118">
        <v>25</v>
      </c>
      <c r="G533" s="118">
        <v>23</v>
      </c>
      <c r="H533" s="118">
        <v>11</v>
      </c>
      <c r="I533" s="119">
        <v>14</v>
      </c>
      <c r="J533" s="46"/>
      <c r="K533" s="46"/>
      <c r="L533" s="46"/>
      <c r="M533" s="14"/>
      <c r="N533" s="116">
        <f>E533+F533+G533+H533+I533</f>
        <v>362</v>
      </c>
      <c r="O533" s="23"/>
      <c r="P533" s="170">
        <f>(E533*E532+F532*F533+G533*G532+H533*H532+I533*I532)/$G$9</f>
        <v>0.44198895027624308</v>
      </c>
      <c r="Q533" s="171"/>
      <c r="R533" s="174">
        <f>($E$295*E533+$F$295*F533+$G$295*G533+$H$295*H533+$I$295*I533)/$G$9</f>
        <v>0.44198895027624308</v>
      </c>
      <c r="T533" s="278">
        <f>I534+H534</f>
        <v>6.9060773480662974E-2</v>
      </c>
    </row>
    <row r="534" spans="2:20" s="7" customFormat="1" ht="10.5" customHeight="1">
      <c r="D534" s="193" t="s">
        <v>259</v>
      </c>
      <c r="E534" s="334">
        <f t="shared" ref="E534" si="313">E533/$G$9</f>
        <v>0.7983425414364641</v>
      </c>
      <c r="F534" s="334">
        <f t="shared" ref="F534" si="314">F533/$G$9</f>
        <v>6.9060773480662987E-2</v>
      </c>
      <c r="G534" s="334">
        <f t="shared" ref="G534" si="315">G533/$G$9</f>
        <v>6.3535911602209949E-2</v>
      </c>
      <c r="H534" s="334">
        <f t="shared" ref="H534" si="316">H533/$G$9</f>
        <v>3.0386740331491711E-2</v>
      </c>
      <c r="I534" s="334">
        <f t="shared" ref="I534" si="317">I533/$G$9</f>
        <v>3.8674033149171269E-2</v>
      </c>
      <c r="J534" s="134"/>
      <c r="P534" s="171"/>
      <c r="Q534" s="171"/>
      <c r="R534" s="171"/>
      <c r="S534" s="49"/>
    </row>
    <row r="535" spans="2:20" s="7" customFormat="1">
      <c r="B535" s="2" t="s">
        <v>21</v>
      </c>
      <c r="C535" s="8" t="s">
        <v>236</v>
      </c>
      <c r="P535" s="171"/>
      <c r="Q535" s="171"/>
      <c r="R535" s="171"/>
      <c r="S535" s="49"/>
    </row>
    <row r="536" spans="2:20" s="7" customFormat="1" ht="3.75" customHeight="1">
      <c r="P536" s="171"/>
      <c r="Q536" s="171"/>
      <c r="R536" s="171"/>
      <c r="S536" s="49"/>
    </row>
    <row r="537" spans="2:20" s="7" customFormat="1">
      <c r="C537" s="371" t="s">
        <v>31</v>
      </c>
      <c r="D537" s="372"/>
      <c r="E537" s="325">
        <v>0</v>
      </c>
      <c r="F537" s="328">
        <v>1</v>
      </c>
      <c r="G537" s="328">
        <v>2</v>
      </c>
      <c r="H537" s="328">
        <v>3</v>
      </c>
      <c r="I537" s="326">
        <v>4</v>
      </c>
      <c r="J537" s="367" t="s">
        <v>30</v>
      </c>
      <c r="K537" s="368"/>
      <c r="P537" s="171"/>
      <c r="Q537" s="171"/>
      <c r="R537" s="171"/>
      <c r="S537" s="49"/>
      <c r="T537" s="279" t="s">
        <v>497</v>
      </c>
    </row>
    <row r="538" spans="2:20" s="7" customFormat="1" ht="15" customHeight="1">
      <c r="C538" s="322"/>
      <c r="D538" s="330"/>
      <c r="E538" s="117">
        <v>276</v>
      </c>
      <c r="F538" s="118">
        <v>36</v>
      </c>
      <c r="G538" s="118">
        <v>33</v>
      </c>
      <c r="H538" s="118">
        <v>8</v>
      </c>
      <c r="I538" s="119">
        <v>9</v>
      </c>
      <c r="J538" s="46"/>
      <c r="K538" s="46"/>
      <c r="L538" s="46"/>
      <c r="M538" s="14"/>
      <c r="N538" s="116">
        <f>E538+F538+G538+H538+I538</f>
        <v>362</v>
      </c>
      <c r="O538" s="23"/>
      <c r="P538" s="170">
        <f>(E538*E537+F537*F538+G538*G537+H538*H537+I538*I537)/$G$9</f>
        <v>0.44751381215469616</v>
      </c>
      <c r="Q538" s="171"/>
      <c r="R538" s="174">
        <f>($E$295*E538+$F$295*F538+$G$295*G538+$H$295*H538+$I$295*I538)/$G$9</f>
        <v>0.44751381215469616</v>
      </c>
      <c r="T538" s="278">
        <f>I539+H539</f>
        <v>4.6961325966850827E-2</v>
      </c>
    </row>
    <row r="539" spans="2:20" s="7" customFormat="1" ht="10.5" customHeight="1">
      <c r="D539" s="193" t="s">
        <v>259</v>
      </c>
      <c r="E539" s="334">
        <f t="shared" ref="E539" si="318">E538/$G$9</f>
        <v>0.76243093922651939</v>
      </c>
      <c r="F539" s="334">
        <f t="shared" ref="F539" si="319">F538/$G$9</f>
        <v>9.9447513812154692E-2</v>
      </c>
      <c r="G539" s="334">
        <f t="shared" ref="G539" si="320">G538/$G$9</f>
        <v>9.1160220994475141E-2</v>
      </c>
      <c r="H539" s="334">
        <f t="shared" ref="H539" si="321">H538/$G$9</f>
        <v>2.2099447513812154E-2</v>
      </c>
      <c r="I539" s="334">
        <f t="shared" ref="I539" si="322">I538/$G$9</f>
        <v>2.4861878453038673E-2</v>
      </c>
      <c r="J539" s="134"/>
      <c r="P539" s="171"/>
      <c r="Q539" s="171"/>
      <c r="R539" s="171"/>
      <c r="S539" s="49"/>
    </row>
    <row r="540" spans="2:20" s="7" customFormat="1" ht="15.75" thickBot="1">
      <c r="S540" s="49"/>
    </row>
    <row r="541" spans="2:20" s="7" customFormat="1" ht="21" customHeight="1" thickTop="1" thickBot="1">
      <c r="C541" s="389" t="s">
        <v>119</v>
      </c>
      <c r="D541" s="390"/>
      <c r="E541" s="390"/>
      <c r="F541" s="390"/>
      <c r="G541" s="390"/>
      <c r="H541" s="390"/>
      <c r="I541" s="386">
        <f>(R538+R533+R528+R523+R518+R513+R508+R503+R498+R493+R488+R483)/12</f>
        <v>0.36648250460405157</v>
      </c>
      <c r="J541" s="386"/>
      <c r="K541" s="391" t="s">
        <v>120</v>
      </c>
      <c r="L541" s="391"/>
      <c r="M541" s="391"/>
      <c r="N541" s="391"/>
      <c r="O541" s="391"/>
      <c r="P541" s="391"/>
      <c r="Q541" s="391"/>
      <c r="R541" s="392"/>
    </row>
    <row r="542" spans="2:20" s="23" customFormat="1" ht="8.25" customHeight="1" thickTop="1" thickBot="1">
      <c r="C542" s="306"/>
      <c r="D542" s="306"/>
      <c r="E542" s="306"/>
      <c r="F542" s="306"/>
      <c r="G542" s="306"/>
      <c r="H542" s="306"/>
      <c r="I542" s="259"/>
      <c r="J542" s="259"/>
      <c r="K542" s="284"/>
      <c r="L542" s="284"/>
      <c r="M542" s="284"/>
      <c r="N542" s="284"/>
      <c r="O542" s="284"/>
      <c r="P542" s="284"/>
      <c r="Q542" s="284"/>
      <c r="R542" s="284"/>
    </row>
    <row r="543" spans="2:20" s="23" customFormat="1" ht="21" customHeight="1" thickTop="1" thickBot="1">
      <c r="C543" s="389" t="s">
        <v>498</v>
      </c>
      <c r="D543" s="390"/>
      <c r="E543" s="390"/>
      <c r="F543" s="390"/>
      <c r="G543" s="390"/>
      <c r="H543" s="390"/>
      <c r="I543" s="386">
        <f>(R538+R488+R483)/3</f>
        <v>0.35635359116022097</v>
      </c>
      <c r="J543" s="386"/>
      <c r="K543" s="391" t="s">
        <v>502</v>
      </c>
      <c r="L543" s="391"/>
      <c r="M543" s="391"/>
      <c r="N543" s="391"/>
      <c r="O543" s="391"/>
      <c r="P543" s="391"/>
      <c r="Q543" s="391"/>
      <c r="R543" s="392"/>
    </row>
    <row r="544" spans="2:20" s="23" customFormat="1" ht="7.5" customHeight="1" thickTop="1" thickBot="1">
      <c r="C544" s="307"/>
      <c r="D544" s="307"/>
      <c r="E544" s="307"/>
      <c r="F544" s="307"/>
      <c r="G544" s="307"/>
      <c r="H544" s="307"/>
      <c r="I544" s="282"/>
      <c r="J544" s="282"/>
      <c r="K544" s="282"/>
      <c r="L544" s="282"/>
      <c r="M544" s="282"/>
      <c r="N544" s="282"/>
      <c r="O544" s="282"/>
      <c r="P544" s="282"/>
      <c r="Q544" s="282"/>
      <c r="R544" s="282"/>
    </row>
    <row r="545" spans="2:21" s="23" customFormat="1" ht="21" customHeight="1" thickTop="1" thickBot="1">
      <c r="C545" s="389" t="s">
        <v>500</v>
      </c>
      <c r="D545" s="390"/>
      <c r="E545" s="390"/>
      <c r="F545" s="390"/>
      <c r="G545" s="390"/>
      <c r="H545" s="390"/>
      <c r="I545" s="386">
        <f>(R533+R508)/2</f>
        <v>0.3204419889502762</v>
      </c>
      <c r="J545" s="386"/>
      <c r="K545" s="391" t="s">
        <v>501</v>
      </c>
      <c r="L545" s="391"/>
      <c r="M545" s="391"/>
      <c r="N545" s="391"/>
      <c r="O545" s="391"/>
      <c r="P545" s="391"/>
      <c r="Q545" s="391"/>
      <c r="R545" s="392"/>
    </row>
    <row r="546" spans="2:21" s="23" customFormat="1" ht="7.5" customHeight="1" thickTop="1" thickBot="1">
      <c r="C546" s="306"/>
      <c r="D546" s="306"/>
      <c r="E546" s="306"/>
      <c r="F546" s="306"/>
      <c r="G546" s="306"/>
      <c r="H546" s="306"/>
      <c r="I546" s="259"/>
      <c r="J546" s="259"/>
      <c r="K546" s="284"/>
      <c r="L546" s="284"/>
      <c r="M546" s="284"/>
      <c r="N546" s="284"/>
      <c r="O546" s="284"/>
      <c r="P546" s="284"/>
      <c r="Q546" s="284"/>
      <c r="R546" s="284"/>
    </row>
    <row r="547" spans="2:21" s="23" customFormat="1" ht="21" customHeight="1" thickTop="1" thickBot="1">
      <c r="C547" s="389" t="s">
        <v>503</v>
      </c>
      <c r="D547" s="390"/>
      <c r="E547" s="390"/>
      <c r="F547" s="390"/>
      <c r="G547" s="390"/>
      <c r="H547" s="390"/>
      <c r="I547" s="386">
        <f>(R513+R503+R498+R493)/4</f>
        <v>0.462707182320442</v>
      </c>
      <c r="J547" s="386"/>
      <c r="K547" s="391" t="s">
        <v>505</v>
      </c>
      <c r="L547" s="391"/>
      <c r="M547" s="391"/>
      <c r="N547" s="391"/>
      <c r="O547" s="391"/>
      <c r="P547" s="391"/>
      <c r="Q547" s="391"/>
      <c r="R547" s="392"/>
    </row>
    <row r="548" spans="2:21" s="7" customFormat="1" ht="9.75" customHeight="1" thickTop="1">
      <c r="S548" s="49"/>
    </row>
    <row r="549" spans="2:21" s="7" customFormat="1" ht="18.75" customHeight="1">
      <c r="B549" s="251" t="s">
        <v>237</v>
      </c>
      <c r="C549" s="251"/>
      <c r="D549" s="251"/>
      <c r="E549" s="251"/>
      <c r="F549" s="251"/>
      <c r="G549" s="251"/>
      <c r="H549" s="251"/>
      <c r="I549" s="251"/>
      <c r="J549" s="251"/>
      <c r="K549" s="251"/>
      <c r="L549" s="251"/>
      <c r="M549" s="251"/>
      <c r="N549" s="251"/>
      <c r="O549" s="57"/>
      <c r="P549" s="57"/>
      <c r="Q549" s="57"/>
      <c r="R549" s="57"/>
      <c r="S549" s="78"/>
      <c r="T549" s="78"/>
      <c r="U549" s="115"/>
    </row>
    <row r="550" spans="2:21" s="7" customFormat="1" ht="14.25" customHeight="1">
      <c r="J550" s="247"/>
      <c r="N550" s="85" t="s">
        <v>113</v>
      </c>
      <c r="P550" s="106" t="s">
        <v>259</v>
      </c>
      <c r="S550" s="49"/>
    </row>
    <row r="551" spans="2:21" s="7" customFormat="1" ht="48" customHeight="1">
      <c r="B551" s="2" t="s">
        <v>49</v>
      </c>
      <c r="C551" s="381" t="s">
        <v>238</v>
      </c>
      <c r="D551" s="381"/>
      <c r="E551" s="381"/>
      <c r="F551" s="381"/>
      <c r="G551" s="381"/>
      <c r="H551" s="381"/>
      <c r="I551" s="381"/>
      <c r="J551" s="381"/>
      <c r="K551" s="381"/>
      <c r="L551" s="381"/>
      <c r="M551" s="382"/>
      <c r="N551" s="116">
        <f>C553+C555+C557+C559+C561+C563+C565</f>
        <v>362</v>
      </c>
      <c r="R551" s="164" t="s">
        <v>256</v>
      </c>
      <c r="S551" s="165" t="s">
        <v>258</v>
      </c>
      <c r="T551" s="166" t="s">
        <v>257</v>
      </c>
    </row>
    <row r="552" spans="2:21" s="7" customFormat="1" ht="14.25" customHeight="1">
      <c r="B552" s="2"/>
      <c r="R552" s="151">
        <f>P555+P565</f>
        <v>0.63812154696132595</v>
      </c>
      <c r="S552" s="152">
        <f>P553+P561+P563</f>
        <v>0.2541436464088398</v>
      </c>
      <c r="T552" s="153">
        <f>P557+P559</f>
        <v>0.10773480662983426</v>
      </c>
    </row>
    <row r="553" spans="2:21" s="7" customFormat="1">
      <c r="B553" s="2" t="s">
        <v>50</v>
      </c>
      <c r="C553" s="122">
        <v>66</v>
      </c>
      <c r="D553" s="248" t="s">
        <v>87</v>
      </c>
      <c r="E553" s="249"/>
      <c r="F553" s="249"/>
      <c r="G553" s="249"/>
      <c r="H553" s="249"/>
      <c r="I553" s="249"/>
      <c r="J553" s="249"/>
      <c r="K553" s="249"/>
      <c r="L553" s="249"/>
      <c r="M553" s="249"/>
      <c r="N553" s="249"/>
      <c r="P553" s="123">
        <f>(C553/$G$9)</f>
        <v>0.18232044198895028</v>
      </c>
      <c r="R553" s="46" t="s">
        <v>298</v>
      </c>
    </row>
    <row r="554" spans="2:21" s="7" customFormat="1" ht="4.5" customHeight="1">
      <c r="B554" s="2"/>
      <c r="C554" s="322"/>
      <c r="D554" s="44"/>
      <c r="E554" s="45"/>
      <c r="F554" s="45"/>
      <c r="G554" s="45"/>
      <c r="H554" s="45"/>
      <c r="I554" s="45"/>
      <c r="J554" s="45"/>
      <c r="K554" s="45"/>
      <c r="L554" s="45"/>
      <c r="M554" s="45"/>
      <c r="P554" s="95"/>
      <c r="R554" s="23"/>
      <c r="S554" s="49"/>
    </row>
    <row r="555" spans="2:21" s="7" customFormat="1">
      <c r="B555" s="99" t="s">
        <v>51</v>
      </c>
      <c r="C555" s="122">
        <v>128</v>
      </c>
      <c r="D555" s="248" t="s">
        <v>95</v>
      </c>
      <c r="E555" s="249"/>
      <c r="F555" s="249"/>
      <c r="G555" s="249"/>
      <c r="H555" s="249"/>
      <c r="I555" s="249"/>
      <c r="J555" s="249"/>
      <c r="K555" s="249"/>
      <c r="L555" s="249"/>
      <c r="M555" s="249"/>
      <c r="N555" s="249"/>
      <c r="P555" s="123">
        <f>(C555/$G$9)</f>
        <v>0.35359116022099446</v>
      </c>
      <c r="R555" s="46" t="s">
        <v>296</v>
      </c>
      <c r="S555" s="96"/>
      <c r="T555" s="96"/>
    </row>
    <row r="556" spans="2:21" s="7" customFormat="1" ht="4.5" customHeight="1">
      <c r="B556" s="2"/>
      <c r="C556" s="322"/>
      <c r="D556" s="44"/>
      <c r="E556" s="45"/>
      <c r="F556" s="45"/>
      <c r="G556" s="45"/>
      <c r="H556" s="45"/>
      <c r="I556" s="45"/>
      <c r="J556" s="45"/>
      <c r="K556" s="45"/>
      <c r="L556" s="45"/>
      <c r="M556" s="45"/>
      <c r="P556" s="95"/>
      <c r="R556" s="23"/>
      <c r="S556" s="49"/>
    </row>
    <row r="557" spans="2:21" s="7" customFormat="1">
      <c r="B557" s="59" t="s">
        <v>52</v>
      </c>
      <c r="C557" s="122">
        <v>15</v>
      </c>
      <c r="D557" s="248" t="s">
        <v>239</v>
      </c>
      <c r="E557" s="249"/>
      <c r="F557" s="249"/>
      <c r="G557" s="249"/>
      <c r="H557" s="249"/>
      <c r="I557" s="249"/>
      <c r="J557" s="249"/>
      <c r="K557" s="249"/>
      <c r="L557" s="249"/>
      <c r="M557" s="249"/>
      <c r="N557" s="249"/>
      <c r="P557" s="123">
        <f>(C557/$G$9)</f>
        <v>4.1436464088397788E-2</v>
      </c>
      <c r="R557" s="14" t="s">
        <v>301</v>
      </c>
      <c r="S557" s="98"/>
      <c r="T557" s="98"/>
    </row>
    <row r="558" spans="2:21" s="7" customFormat="1" ht="4.5" customHeight="1">
      <c r="B558" s="2"/>
      <c r="C558" s="322"/>
      <c r="D558" s="44"/>
      <c r="E558" s="45"/>
      <c r="F558" s="45"/>
      <c r="G558" s="45"/>
      <c r="H558" s="45"/>
      <c r="I558" s="45"/>
      <c r="J558" s="45"/>
      <c r="K558" s="45"/>
      <c r="L558" s="45"/>
      <c r="M558" s="45"/>
      <c r="P558" s="95"/>
      <c r="R558" s="23"/>
      <c r="S558" s="49"/>
      <c r="T558" s="98"/>
    </row>
    <row r="559" spans="2:21" s="7" customFormat="1">
      <c r="B559" s="59" t="s">
        <v>53</v>
      </c>
      <c r="C559" s="122">
        <v>24</v>
      </c>
      <c r="D559" s="248" t="s">
        <v>88</v>
      </c>
      <c r="E559" s="249"/>
      <c r="F559" s="249"/>
      <c r="G559" s="249"/>
      <c r="H559" s="249"/>
      <c r="I559" s="249"/>
      <c r="J559" s="249"/>
      <c r="K559" s="249"/>
      <c r="L559" s="249"/>
      <c r="M559" s="249"/>
      <c r="N559" s="249"/>
      <c r="P559" s="123">
        <f>(C559/$G$9)</f>
        <v>6.6298342541436461E-2</v>
      </c>
      <c r="R559" s="14" t="s">
        <v>301</v>
      </c>
      <c r="S559" s="98"/>
      <c r="T559" s="98"/>
    </row>
    <row r="560" spans="2:21" s="7" customFormat="1" ht="4.5" customHeight="1">
      <c r="B560" s="2"/>
      <c r="C560" s="322"/>
      <c r="D560" s="44"/>
      <c r="E560" s="45"/>
      <c r="F560" s="45"/>
      <c r="G560" s="45"/>
      <c r="H560" s="45"/>
      <c r="I560" s="45"/>
      <c r="J560" s="45"/>
      <c r="K560" s="45"/>
      <c r="L560" s="45"/>
      <c r="M560" s="45"/>
      <c r="P560" s="95"/>
      <c r="R560" s="23"/>
      <c r="S560" s="49"/>
    </row>
    <row r="561" spans="2:20" s="7" customFormat="1">
      <c r="B561" s="2" t="s">
        <v>54</v>
      </c>
      <c r="C561" s="122">
        <v>18</v>
      </c>
      <c r="D561" s="248" t="s">
        <v>240</v>
      </c>
      <c r="E561" s="249"/>
      <c r="F561" s="249"/>
      <c r="G561" s="249"/>
      <c r="H561" s="249"/>
      <c r="I561" s="249"/>
      <c r="J561" s="249"/>
      <c r="K561" s="249"/>
      <c r="L561" s="249"/>
      <c r="M561" s="249"/>
      <c r="N561" s="249"/>
      <c r="P561" s="123">
        <f>(C561/$G$9)</f>
        <v>4.9723756906077346E-2</v>
      </c>
      <c r="R561" s="46" t="s">
        <v>298</v>
      </c>
      <c r="S561" s="49"/>
      <c r="T561" s="97"/>
    </row>
    <row r="562" spans="2:20" s="7" customFormat="1" ht="4.5" customHeight="1">
      <c r="B562" s="2"/>
      <c r="C562" s="323"/>
      <c r="D562" s="45"/>
      <c r="E562" s="45"/>
      <c r="F562" s="45"/>
      <c r="G562" s="45"/>
      <c r="H562" s="45"/>
      <c r="I562" s="45"/>
      <c r="J562" s="45"/>
      <c r="K562" s="45"/>
      <c r="L562" s="45"/>
      <c r="M562" s="45"/>
      <c r="P562" s="95"/>
      <c r="R562" s="23"/>
      <c r="S562" s="49"/>
    </row>
    <row r="563" spans="2:20" s="7" customFormat="1" ht="15" customHeight="1">
      <c r="B563" s="2" t="s">
        <v>55</v>
      </c>
      <c r="C563" s="122">
        <v>8</v>
      </c>
      <c r="D563" s="248" t="s">
        <v>241</v>
      </c>
      <c r="E563" s="249"/>
      <c r="F563" s="249"/>
      <c r="G563" s="249"/>
      <c r="H563" s="249"/>
      <c r="I563" s="249"/>
      <c r="J563" s="249"/>
      <c r="K563" s="249"/>
      <c r="L563" s="249"/>
      <c r="M563" s="249"/>
      <c r="N563" s="249"/>
      <c r="P563" s="123">
        <f>(C563/$G$9)</f>
        <v>2.2099447513812154E-2</v>
      </c>
      <c r="R563" s="46" t="s">
        <v>298</v>
      </c>
      <c r="S563" s="97"/>
      <c r="T563" s="97"/>
    </row>
    <row r="564" spans="2:20" s="7" customFormat="1" ht="3.75" customHeight="1">
      <c r="B564" s="2"/>
      <c r="C564" s="323"/>
      <c r="D564" s="45"/>
      <c r="E564" s="45"/>
      <c r="F564" s="45"/>
      <c r="G564" s="45"/>
      <c r="H564" s="45"/>
      <c r="I564" s="45"/>
      <c r="J564" s="45"/>
      <c r="K564" s="45"/>
      <c r="L564" s="45"/>
      <c r="M564" s="45"/>
      <c r="P564" s="95"/>
      <c r="R564" s="23"/>
      <c r="S564" s="49"/>
    </row>
    <row r="565" spans="2:20" s="7" customFormat="1">
      <c r="B565" s="99" t="s">
        <v>86</v>
      </c>
      <c r="C565" s="122">
        <v>103</v>
      </c>
      <c r="D565" s="248" t="s">
        <v>96</v>
      </c>
      <c r="E565" s="249"/>
      <c r="F565" s="249"/>
      <c r="G565" s="249"/>
      <c r="H565" s="249"/>
      <c r="I565" s="249"/>
      <c r="J565" s="249"/>
      <c r="K565" s="249"/>
      <c r="L565" s="249"/>
      <c r="M565" s="249"/>
      <c r="N565" s="249"/>
      <c r="P565" s="123">
        <f>(C565/$G$9)</f>
        <v>0.28453038674033149</v>
      </c>
      <c r="R565" s="46" t="s">
        <v>296</v>
      </c>
      <c r="S565" s="96"/>
      <c r="T565" s="96"/>
    </row>
    <row r="566" spans="2:20" s="7" customFormat="1" ht="4.5" customHeight="1">
      <c r="R566" s="23"/>
      <c r="S566" s="49"/>
    </row>
    <row r="567" spans="2:20" s="7" customFormat="1" ht="15" customHeight="1">
      <c r="B567" s="2" t="s">
        <v>75</v>
      </c>
      <c r="C567" s="383" t="s">
        <v>90</v>
      </c>
      <c r="D567" s="383"/>
      <c r="E567" s="383"/>
      <c r="F567" s="383"/>
      <c r="G567" s="383"/>
      <c r="H567" s="383"/>
      <c r="I567" s="383"/>
      <c r="J567" s="383"/>
      <c r="K567" s="383"/>
      <c r="L567" s="383"/>
      <c r="M567" s="383"/>
      <c r="N567" s="383"/>
      <c r="O567" s="383"/>
      <c r="S567" s="49"/>
    </row>
    <row r="568" spans="2:20" s="7" customFormat="1" ht="6" customHeight="1">
      <c r="D568" s="185"/>
      <c r="E568" s="185"/>
      <c r="F568" s="185"/>
      <c r="G568" s="185"/>
      <c r="H568" s="185"/>
      <c r="I568" s="185"/>
      <c r="J568" s="185"/>
      <c r="S568" s="49"/>
    </row>
    <row r="569" spans="2:20" s="7" customFormat="1">
      <c r="B569" s="157"/>
      <c r="C569" s="122">
        <v>249</v>
      </c>
      <c r="D569" s="317" t="s">
        <v>56</v>
      </c>
      <c r="E569" s="186">
        <v>34</v>
      </c>
      <c r="F569" s="325" t="s">
        <v>58</v>
      </c>
      <c r="G569" s="121">
        <v>43</v>
      </c>
      <c r="H569" s="374" t="s">
        <v>60</v>
      </c>
      <c r="I569" s="402"/>
      <c r="J569" s="375"/>
      <c r="K569" s="122">
        <v>3</v>
      </c>
      <c r="L569" s="374" t="s">
        <v>538</v>
      </c>
      <c r="M569" s="402"/>
      <c r="N569" s="375"/>
      <c r="P569" s="116">
        <f>C569+C571+E569+E571+G569+G571+K569</f>
        <v>362</v>
      </c>
      <c r="Q569" s="23"/>
    </row>
    <row r="570" spans="2:20" s="7" customFormat="1" ht="15" customHeight="1">
      <c r="B570" s="126" t="s">
        <v>259</v>
      </c>
      <c r="C570" s="159">
        <f>C569/$G$9</f>
        <v>0.68784530386740328</v>
      </c>
      <c r="D570" s="184"/>
      <c r="E570" s="159">
        <f>E569/$G$9</f>
        <v>9.3922651933701654E-2</v>
      </c>
      <c r="F570" s="191"/>
      <c r="G570" s="159">
        <f>G569/$G$9</f>
        <v>0.11878453038674033</v>
      </c>
      <c r="H570" s="130"/>
      <c r="I570" s="130"/>
      <c r="J570" s="125"/>
      <c r="K570" s="192">
        <f>K569/$G$9</f>
        <v>8.2872928176795577E-3</v>
      </c>
      <c r="L570" s="188"/>
      <c r="Q570" s="23"/>
    </row>
    <row r="571" spans="2:20" s="7" customFormat="1">
      <c r="B571" s="157"/>
      <c r="C571" s="122">
        <v>28</v>
      </c>
      <c r="D571" s="317" t="s">
        <v>57</v>
      </c>
      <c r="E571" s="122">
        <v>3</v>
      </c>
      <c r="F571" s="309" t="s">
        <v>59</v>
      </c>
      <c r="G571" s="318">
        <v>2</v>
      </c>
      <c r="H571" s="374" t="s">
        <v>72</v>
      </c>
      <c r="I571" s="402"/>
      <c r="J571" s="375"/>
      <c r="L571" s="36"/>
      <c r="Q571" s="23"/>
    </row>
    <row r="572" spans="2:20" s="7" customFormat="1" ht="15" customHeight="1">
      <c r="B572" s="126" t="s">
        <v>259</v>
      </c>
      <c r="C572" s="127">
        <f>C571/$G$9</f>
        <v>7.7348066298342538E-2</v>
      </c>
      <c r="D572" s="184"/>
      <c r="E572" s="127">
        <f>E571/$G$9</f>
        <v>8.2872928176795577E-3</v>
      </c>
      <c r="F572" s="184"/>
      <c r="G572" s="127">
        <f>G571/$G$9</f>
        <v>5.5248618784530384E-3</v>
      </c>
      <c r="H572" s="184"/>
      <c r="I572" s="184"/>
      <c r="J572" s="184"/>
      <c r="K572" s="175"/>
      <c r="Q572" s="23"/>
    </row>
    <row r="573" spans="2:20" s="23" customFormat="1" ht="6" customHeight="1">
      <c r="B573" s="160"/>
      <c r="C573" s="161"/>
      <c r="D573" s="190"/>
      <c r="E573" s="161"/>
      <c r="F573" s="190"/>
      <c r="G573" s="161"/>
      <c r="J573" s="272"/>
      <c r="K573" s="7"/>
      <c r="L573" s="7"/>
      <c r="M573" s="7"/>
      <c r="N573" s="7"/>
      <c r="O573" s="7"/>
    </row>
    <row r="574" spans="2:20" s="7" customFormat="1" ht="15" customHeight="1">
      <c r="B574" s="2" t="s">
        <v>76</v>
      </c>
      <c r="C574" s="383" t="s">
        <v>89</v>
      </c>
      <c r="D574" s="383"/>
      <c r="E574" s="383"/>
      <c r="F574" s="383"/>
      <c r="G574" s="383"/>
      <c r="H574" s="383"/>
      <c r="I574" s="383"/>
      <c r="J574" s="383"/>
      <c r="K574" s="383"/>
      <c r="L574" s="383"/>
      <c r="M574" s="383"/>
      <c r="N574" s="383"/>
      <c r="O574" s="383"/>
      <c r="P574" s="383"/>
      <c r="Q574" s="23"/>
    </row>
    <row r="575" spans="2:20" s="7" customFormat="1" ht="6" customHeight="1">
      <c r="G575" s="271"/>
    </row>
    <row r="576" spans="2:20" s="7" customFormat="1">
      <c r="B576" s="2"/>
      <c r="C576" s="122">
        <v>15</v>
      </c>
      <c r="D576" s="317" t="s">
        <v>57</v>
      </c>
      <c r="E576" s="122">
        <v>7</v>
      </c>
      <c r="F576" s="317" t="s">
        <v>58</v>
      </c>
      <c r="G576" s="122">
        <v>176</v>
      </c>
      <c r="H576" s="374" t="s">
        <v>73</v>
      </c>
      <c r="I576" s="402"/>
      <c r="J576" s="375"/>
      <c r="K576" s="407"/>
      <c r="L576" s="408"/>
      <c r="M576" s="408"/>
      <c r="P576" s="116">
        <f>C576+C578+E576+E578+G576+G578+J578</f>
        <v>362</v>
      </c>
    </row>
    <row r="577" spans="2:39" s="7" customFormat="1" ht="15" customHeight="1">
      <c r="B577" s="126" t="s">
        <v>259</v>
      </c>
      <c r="C577" s="159">
        <f>C576/$G$9</f>
        <v>4.1436464088397788E-2</v>
      </c>
      <c r="D577" s="189"/>
      <c r="E577" s="159">
        <f>E576/$G$9</f>
        <v>1.9337016574585635E-2</v>
      </c>
      <c r="F577" s="189"/>
      <c r="G577" s="159">
        <f>G576/$G$9</f>
        <v>0.48618784530386738</v>
      </c>
      <c r="H577" s="127"/>
      <c r="I577" s="409"/>
      <c r="J577" s="410"/>
      <c r="K577" s="273"/>
      <c r="L577" s="185"/>
    </row>
    <row r="578" spans="2:39" s="7" customFormat="1">
      <c r="B578" s="2"/>
      <c r="C578" s="121">
        <v>9</v>
      </c>
      <c r="D578" s="136" t="s">
        <v>59</v>
      </c>
      <c r="E578" s="156">
        <v>53</v>
      </c>
      <c r="F578" s="136" t="s">
        <v>61</v>
      </c>
      <c r="G578" s="154">
        <v>100</v>
      </c>
      <c r="H578" s="187" t="s">
        <v>62</v>
      </c>
      <c r="I578" s="310"/>
      <c r="J578" s="122">
        <v>2</v>
      </c>
      <c r="K578" s="374" t="s">
        <v>299</v>
      </c>
      <c r="L578" s="402"/>
      <c r="M578" s="402"/>
      <c r="N578" s="375"/>
    </row>
    <row r="579" spans="2:39" s="7" customFormat="1" ht="15" customHeight="1">
      <c r="B579" s="129" t="s">
        <v>259</v>
      </c>
      <c r="C579" s="127">
        <f>C578/$G$9</f>
        <v>2.4861878453038673E-2</v>
      </c>
      <c r="D579" s="191"/>
      <c r="E579" s="127">
        <f>E578/$G$9</f>
        <v>0.14640883977900551</v>
      </c>
      <c r="F579" s="191"/>
      <c r="G579" s="127">
        <f>G578/$G$9</f>
        <v>0.27624309392265195</v>
      </c>
      <c r="H579" s="130"/>
      <c r="I579" s="130"/>
      <c r="J579" s="127">
        <f>J576/$G$9</f>
        <v>0</v>
      </c>
      <c r="K579" s="127"/>
      <c r="L579" s="184"/>
      <c r="M579" s="184"/>
      <c r="N579" s="184"/>
      <c r="O579" s="175"/>
    </row>
    <row r="580" spans="2:39" s="7" customFormat="1" ht="15" customHeight="1">
      <c r="J580" s="250"/>
    </row>
    <row r="581" spans="2:39" s="7" customFormat="1" ht="15" customHeight="1">
      <c r="B581" s="2" t="s">
        <v>77</v>
      </c>
      <c r="C581" s="383" t="s">
        <v>71</v>
      </c>
      <c r="D581" s="383"/>
      <c r="E581" s="383"/>
      <c r="F581" s="383"/>
      <c r="G581" s="383"/>
      <c r="H581" s="383"/>
      <c r="I581" s="383"/>
      <c r="J581" s="383"/>
      <c r="K581" s="383"/>
      <c r="L581" s="383"/>
      <c r="M581" s="383"/>
      <c r="N581" s="383"/>
      <c r="O581" s="383"/>
      <c r="P581" s="383"/>
    </row>
    <row r="582" spans="2:39" s="7" customFormat="1" ht="6" customHeight="1"/>
    <row r="583" spans="2:39" s="7" customFormat="1">
      <c r="B583" s="2"/>
      <c r="C583" s="122">
        <v>17</v>
      </c>
      <c r="D583" s="136" t="s">
        <v>56</v>
      </c>
      <c r="E583" s="122">
        <v>50</v>
      </c>
      <c r="F583" s="136" t="s">
        <v>58</v>
      </c>
      <c r="G583" s="122">
        <v>2</v>
      </c>
      <c r="H583" s="136" t="s">
        <v>61</v>
      </c>
      <c r="P583" s="116">
        <f>C583+C585+E583+E585+G583+G585+I583</f>
        <v>362</v>
      </c>
    </row>
    <row r="584" spans="2:39" s="7" customFormat="1" ht="15" customHeight="1">
      <c r="B584" s="126" t="s">
        <v>259</v>
      </c>
      <c r="C584" s="159">
        <f>C583/$G$9</f>
        <v>4.6961325966850827E-2</v>
      </c>
      <c r="D584" s="189"/>
      <c r="E584" s="159">
        <f>E583/$G$9</f>
        <v>0.13812154696132597</v>
      </c>
      <c r="F584" s="189"/>
      <c r="G584" s="159">
        <f>G583/$G$9</f>
        <v>5.5248618784530384E-3</v>
      </c>
      <c r="H584" s="332"/>
      <c r="I584" s="175"/>
    </row>
    <row r="585" spans="2:39" s="7" customFormat="1">
      <c r="B585" s="2"/>
      <c r="C585" s="122">
        <v>131</v>
      </c>
      <c r="D585" s="136" t="s">
        <v>57</v>
      </c>
      <c r="E585" s="122">
        <v>3</v>
      </c>
      <c r="F585" s="136" t="s">
        <v>59</v>
      </c>
      <c r="G585" s="122">
        <v>159</v>
      </c>
      <c r="H585" s="136" t="s">
        <v>63</v>
      </c>
    </row>
    <row r="586" spans="2:39" s="7" customFormat="1">
      <c r="B586" s="126" t="s">
        <v>259</v>
      </c>
      <c r="C586" s="332">
        <f>C585/$G$9</f>
        <v>0.36187845303867405</v>
      </c>
      <c r="D586" s="191"/>
      <c r="E586" s="332">
        <f>E585/$G$9</f>
        <v>8.2872928176795577E-3</v>
      </c>
      <c r="F586" s="191"/>
      <c r="G586" s="332">
        <f>G585/$G$9</f>
        <v>0.43922651933701656</v>
      </c>
      <c r="H586" s="188"/>
    </row>
    <row r="587" spans="2:39" s="7" customFormat="1">
      <c r="J587" s="247"/>
      <c r="N587" s="85" t="s">
        <v>113</v>
      </c>
      <c r="P587" s="106" t="s">
        <v>259</v>
      </c>
    </row>
    <row r="588" spans="2:39" s="7" customFormat="1" ht="39" customHeight="1">
      <c r="B588" s="2" t="s">
        <v>8</v>
      </c>
      <c r="C588" s="381" t="s">
        <v>478</v>
      </c>
      <c r="D588" s="381"/>
      <c r="E588" s="381"/>
      <c r="F588" s="381"/>
      <c r="G588" s="381"/>
      <c r="H588" s="381"/>
      <c r="I588" s="381"/>
      <c r="J588" s="381"/>
      <c r="K588" s="381"/>
      <c r="L588" s="381"/>
      <c r="M588" s="382"/>
      <c r="N588" s="116">
        <f>C590+C592+C594+C596+C598+C600</f>
        <v>362</v>
      </c>
      <c r="Q588" s="43"/>
      <c r="R588" s="164" t="s">
        <v>256</v>
      </c>
      <c r="S588" s="165" t="s">
        <v>258</v>
      </c>
      <c r="T588" s="166" t="s">
        <v>257</v>
      </c>
    </row>
    <row r="589" spans="2:39" s="7" customFormat="1" ht="15" customHeight="1">
      <c r="B589" s="2"/>
      <c r="R589" s="151">
        <f>(P594+P598)</f>
        <v>0.66850828729281764</v>
      </c>
      <c r="S589" s="152">
        <f>(P592+P600)</f>
        <v>0.27900552486187846</v>
      </c>
      <c r="T589" s="153">
        <f>(P590+P596)</f>
        <v>5.2486187845303865E-2</v>
      </c>
    </row>
    <row r="590" spans="2:39" s="7" customFormat="1">
      <c r="B590" s="59" t="s">
        <v>50</v>
      </c>
      <c r="C590" s="122">
        <v>15</v>
      </c>
      <c r="D590" s="31" t="s">
        <v>97</v>
      </c>
      <c r="E590" s="32"/>
      <c r="F590" s="32"/>
      <c r="G590" s="32"/>
      <c r="H590" s="32"/>
      <c r="I590" s="32"/>
      <c r="J590" s="32"/>
      <c r="K590" s="32"/>
      <c r="L590" s="32"/>
      <c r="M590" s="32"/>
      <c r="N590" s="32"/>
      <c r="P590" s="123">
        <f>(C590/$G$9)</f>
        <v>4.1436464088397788E-2</v>
      </c>
      <c r="R590" s="14" t="s">
        <v>301</v>
      </c>
      <c r="V590" s="46"/>
      <c r="W590" s="46"/>
      <c r="X590" s="46"/>
      <c r="Y590" s="46"/>
      <c r="Z590" s="46"/>
      <c r="AA590" s="46"/>
      <c r="AB590" s="46"/>
      <c r="AC590" s="46"/>
      <c r="AD590" s="46"/>
      <c r="AE590" s="46"/>
      <c r="AF590" s="46"/>
      <c r="AG590" s="46"/>
      <c r="AH590" s="46"/>
      <c r="AI590" s="46"/>
      <c r="AJ590" s="46"/>
      <c r="AK590" s="46"/>
      <c r="AL590" s="46"/>
      <c r="AM590" s="46"/>
    </row>
    <row r="591" spans="2:39" ht="3.75" customHeight="1">
      <c r="B591" s="2"/>
      <c r="C591" s="322"/>
      <c r="D591" s="1"/>
      <c r="E591" s="7"/>
      <c r="F591" s="7"/>
      <c r="G591" s="7"/>
      <c r="H591" s="7"/>
      <c r="I591" s="7"/>
      <c r="J591" s="7"/>
      <c r="K591" s="7"/>
      <c r="L591" s="7"/>
      <c r="M591" s="7"/>
      <c r="N591" s="7"/>
      <c r="R591" s="7"/>
      <c r="V591" s="4"/>
      <c r="W591" s="4"/>
      <c r="X591" s="4"/>
      <c r="Y591" s="4"/>
      <c r="Z591" s="4"/>
      <c r="AA591" s="4"/>
      <c r="AB591" s="4"/>
      <c r="AC591" s="4"/>
      <c r="AD591" s="4"/>
      <c r="AE591" s="4"/>
      <c r="AF591" s="4"/>
      <c r="AG591" s="4"/>
      <c r="AH591" s="4"/>
      <c r="AI591" s="4"/>
      <c r="AJ591" s="4"/>
      <c r="AK591" s="4"/>
      <c r="AL591" s="4"/>
      <c r="AM591" s="4"/>
    </row>
    <row r="592" spans="2:39" ht="27" customHeight="1">
      <c r="B592" s="2" t="s">
        <v>51</v>
      </c>
      <c r="C592" s="122">
        <v>50</v>
      </c>
      <c r="D592" s="414" t="s">
        <v>99</v>
      </c>
      <c r="E592" s="415"/>
      <c r="F592" s="415"/>
      <c r="G592" s="415"/>
      <c r="H592" s="415"/>
      <c r="I592" s="415"/>
      <c r="J592" s="415"/>
      <c r="K592" s="415"/>
      <c r="L592" s="415"/>
      <c r="M592" s="415"/>
      <c r="N592" s="415"/>
      <c r="P592" s="123">
        <f>(C592/$G$9)</f>
        <v>0.13812154696132597</v>
      </c>
      <c r="R592" s="46" t="s">
        <v>298</v>
      </c>
      <c r="S592" s="97"/>
      <c r="T592" s="97"/>
      <c r="V592" s="4"/>
      <c r="W592" s="4"/>
      <c r="X592" s="4"/>
      <c r="Y592" s="4"/>
      <c r="Z592" s="4"/>
      <c r="AA592" s="4"/>
      <c r="AB592" s="4"/>
      <c r="AC592" s="4"/>
      <c r="AD592" s="4"/>
      <c r="AE592" s="4"/>
      <c r="AF592" s="4"/>
      <c r="AG592" s="4"/>
      <c r="AH592" s="4"/>
      <c r="AI592" s="4"/>
      <c r="AJ592" s="4"/>
      <c r="AK592" s="4"/>
      <c r="AL592" s="4"/>
      <c r="AM592" s="4"/>
    </row>
    <row r="593" spans="2:39" ht="3.75" customHeight="1">
      <c r="B593" s="2"/>
      <c r="C593" s="322"/>
      <c r="D593" s="1"/>
      <c r="E593" s="7"/>
      <c r="F593" s="7"/>
      <c r="G593" s="7"/>
      <c r="H593" s="7"/>
      <c r="I593" s="7"/>
      <c r="J593" s="7"/>
      <c r="K593" s="7"/>
      <c r="L593" s="7"/>
      <c r="M593" s="7"/>
      <c r="N593" s="7"/>
      <c r="R593" s="7"/>
      <c r="W593" s="4"/>
      <c r="X593" s="4"/>
      <c r="Y593" s="4"/>
      <c r="Z593" s="4"/>
      <c r="AA593" s="4"/>
      <c r="AB593" s="4"/>
      <c r="AC593" s="4"/>
      <c r="AD593" s="4"/>
      <c r="AE593" s="4"/>
      <c r="AF593" s="4"/>
      <c r="AG593" s="4"/>
      <c r="AH593" s="4"/>
      <c r="AI593" s="4"/>
      <c r="AJ593" s="4"/>
      <c r="AK593" s="4"/>
      <c r="AL593" s="4"/>
      <c r="AM593" s="4"/>
    </row>
    <row r="594" spans="2:39">
      <c r="B594" s="99" t="s">
        <v>52</v>
      </c>
      <c r="C594" s="122">
        <v>172</v>
      </c>
      <c r="D594" s="31" t="s">
        <v>78</v>
      </c>
      <c r="E594" s="32"/>
      <c r="F594" s="32"/>
      <c r="G594" s="32"/>
      <c r="H594" s="32"/>
      <c r="I594" s="32"/>
      <c r="J594" s="32"/>
      <c r="K594" s="32"/>
      <c r="L594" s="32"/>
      <c r="M594" s="32"/>
      <c r="N594" s="32"/>
      <c r="P594" s="123">
        <f>(C594/$G$9)</f>
        <v>0.47513812154696133</v>
      </c>
      <c r="R594" s="46" t="s">
        <v>297</v>
      </c>
      <c r="S594" s="96"/>
      <c r="T594" s="96"/>
      <c r="V594" s="4"/>
      <c r="W594" s="4"/>
      <c r="X594" s="4"/>
      <c r="Y594" s="4"/>
      <c r="Z594" s="4"/>
      <c r="AA594" s="4"/>
      <c r="AB594" s="4"/>
      <c r="AC594" s="4"/>
      <c r="AD594" s="4"/>
      <c r="AE594" s="4"/>
      <c r="AF594" s="4"/>
      <c r="AG594" s="4"/>
      <c r="AH594" s="4"/>
      <c r="AI594" s="4"/>
      <c r="AJ594" s="4"/>
      <c r="AK594" s="4"/>
      <c r="AL594" s="4"/>
      <c r="AM594" s="4"/>
    </row>
    <row r="595" spans="2:39" ht="3.75" customHeight="1">
      <c r="B595" s="2"/>
      <c r="C595" s="322"/>
      <c r="D595" s="1"/>
      <c r="E595" s="7"/>
      <c r="F595" s="7"/>
      <c r="G595" s="7"/>
      <c r="H595" s="7"/>
      <c r="I595" s="7"/>
      <c r="J595" s="7"/>
      <c r="K595" s="7"/>
      <c r="L595" s="7"/>
      <c r="M595" s="7"/>
      <c r="N595" s="7"/>
      <c r="R595" s="14"/>
      <c r="V595" s="4"/>
      <c r="W595" s="4"/>
      <c r="X595" s="4"/>
      <c r="Y595" s="4"/>
      <c r="Z595" s="4"/>
      <c r="AA595" s="4"/>
      <c r="AB595" s="4"/>
      <c r="AC595" s="4"/>
      <c r="AD595" s="4"/>
      <c r="AE595" s="4"/>
      <c r="AF595" s="4"/>
      <c r="AG595" s="4"/>
      <c r="AH595" s="4"/>
      <c r="AI595" s="4"/>
      <c r="AJ595" s="4"/>
      <c r="AK595" s="4"/>
      <c r="AL595" s="4"/>
      <c r="AM595" s="4"/>
    </row>
    <row r="596" spans="2:39">
      <c r="B596" s="59" t="s">
        <v>53</v>
      </c>
      <c r="C596" s="122">
        <v>4</v>
      </c>
      <c r="D596" s="31" t="s">
        <v>80</v>
      </c>
      <c r="E596" s="32"/>
      <c r="F596" s="32"/>
      <c r="G596" s="32"/>
      <c r="H596" s="32"/>
      <c r="I596" s="32"/>
      <c r="J596" s="32"/>
      <c r="K596" s="32"/>
      <c r="L596" s="32"/>
      <c r="M596" s="32"/>
      <c r="N596" s="32"/>
      <c r="P596" s="123">
        <f>(C596/$G$9)</f>
        <v>1.1049723756906077E-2</v>
      </c>
      <c r="R596" s="14" t="s">
        <v>301</v>
      </c>
      <c r="S596" s="98"/>
      <c r="T596" s="98"/>
      <c r="V596" s="4"/>
      <c r="W596" s="4"/>
      <c r="X596" s="4"/>
      <c r="Y596" s="4"/>
      <c r="Z596" s="4"/>
      <c r="AA596" s="4"/>
      <c r="AB596" s="4"/>
      <c r="AC596" s="4"/>
      <c r="AD596" s="4"/>
      <c r="AE596" s="4"/>
      <c r="AF596" s="4"/>
      <c r="AG596" s="4"/>
      <c r="AH596" s="4"/>
      <c r="AI596" s="4"/>
      <c r="AJ596" s="4"/>
      <c r="AK596" s="4"/>
      <c r="AL596" s="4"/>
      <c r="AM596" s="4"/>
    </row>
    <row r="597" spans="2:39" ht="5.25" customHeight="1">
      <c r="B597" s="2"/>
      <c r="C597" s="322"/>
      <c r="D597" s="1"/>
      <c r="E597" s="7"/>
      <c r="F597" s="7"/>
      <c r="G597" s="7"/>
      <c r="H597" s="7"/>
      <c r="I597" s="7"/>
      <c r="J597" s="7"/>
      <c r="K597" s="7"/>
      <c r="L597" s="7"/>
      <c r="M597" s="7"/>
      <c r="N597" s="7"/>
      <c r="R597" s="46"/>
      <c r="V597" s="4"/>
      <c r="W597" s="4"/>
      <c r="X597" s="4"/>
      <c r="Y597" s="4"/>
      <c r="Z597" s="4"/>
      <c r="AA597" s="4"/>
      <c r="AB597" s="4"/>
      <c r="AC597" s="4"/>
      <c r="AD597" s="4"/>
      <c r="AE597" s="4"/>
      <c r="AF597" s="4"/>
      <c r="AG597" s="4"/>
      <c r="AH597" s="4"/>
      <c r="AI597" s="4"/>
      <c r="AJ597" s="4"/>
      <c r="AK597" s="4"/>
      <c r="AL597" s="4"/>
      <c r="AM597" s="4"/>
    </row>
    <row r="598" spans="2:39">
      <c r="B598" s="99" t="s">
        <v>54</v>
      </c>
      <c r="C598" s="122">
        <v>70</v>
      </c>
      <c r="D598" s="31" t="s">
        <v>98</v>
      </c>
      <c r="E598" s="32"/>
      <c r="F598" s="32"/>
      <c r="G598" s="32"/>
      <c r="H598" s="32"/>
      <c r="I598" s="32"/>
      <c r="J598" s="32"/>
      <c r="K598" s="32"/>
      <c r="L598" s="32"/>
      <c r="M598" s="32"/>
      <c r="N598" s="32"/>
      <c r="P598" s="123">
        <f>(C598/$G$9)</f>
        <v>0.19337016574585636</v>
      </c>
      <c r="R598" s="46" t="s">
        <v>296</v>
      </c>
      <c r="S598" s="96"/>
      <c r="T598" s="96"/>
      <c r="V598" s="4"/>
      <c r="W598" s="4"/>
      <c r="X598" s="4"/>
      <c r="Y598" s="4"/>
      <c r="Z598" s="4"/>
      <c r="AA598" s="4"/>
      <c r="AB598" s="4"/>
      <c r="AC598" s="4"/>
      <c r="AD598" s="4"/>
      <c r="AE598" s="4"/>
      <c r="AF598" s="4"/>
      <c r="AG598" s="4"/>
      <c r="AH598" s="4"/>
      <c r="AI598" s="4"/>
      <c r="AJ598" s="4"/>
      <c r="AK598" s="4"/>
      <c r="AL598" s="4"/>
      <c r="AM598" s="4"/>
    </row>
    <row r="599" spans="2:39" ht="3.75" customHeight="1">
      <c r="B599" s="2"/>
      <c r="C599" s="323"/>
      <c r="D599" s="7"/>
      <c r="E599" s="7"/>
      <c r="F599" s="7"/>
      <c r="G599" s="7"/>
      <c r="H599" s="7"/>
      <c r="I599" s="7"/>
      <c r="J599" s="7"/>
      <c r="K599" s="7"/>
      <c r="L599" s="7"/>
      <c r="M599" s="7"/>
      <c r="N599" s="7"/>
      <c r="R599" s="46"/>
      <c r="V599" s="4"/>
      <c r="W599" s="4"/>
      <c r="X599" s="4"/>
      <c r="Y599" s="4"/>
      <c r="Z599" s="4"/>
      <c r="AA599" s="4"/>
      <c r="AB599" s="4"/>
      <c r="AC599" s="4"/>
      <c r="AD599" s="4"/>
      <c r="AE599" s="4"/>
      <c r="AF599" s="4"/>
      <c r="AG599" s="4"/>
      <c r="AH599" s="4"/>
      <c r="AI599" s="4"/>
      <c r="AJ599" s="4"/>
      <c r="AK599" s="4"/>
      <c r="AL599" s="4"/>
      <c r="AM599" s="4"/>
    </row>
    <row r="600" spans="2:39">
      <c r="B600" s="2" t="s">
        <v>55</v>
      </c>
      <c r="C600" s="122">
        <v>51</v>
      </c>
      <c r="D600" s="31" t="s">
        <v>79</v>
      </c>
      <c r="E600" s="32"/>
      <c r="F600" s="32"/>
      <c r="G600" s="32"/>
      <c r="H600" s="32"/>
      <c r="I600" s="32"/>
      <c r="J600" s="32"/>
      <c r="K600" s="32"/>
      <c r="L600" s="32"/>
      <c r="M600" s="32"/>
      <c r="N600" s="32"/>
      <c r="P600" s="123">
        <f>(C600/$G$9)</f>
        <v>0.14088397790055249</v>
      </c>
      <c r="R600" s="46" t="s">
        <v>298</v>
      </c>
      <c r="S600" s="97"/>
      <c r="T600" s="97"/>
      <c r="V600" s="183"/>
      <c r="W600" s="4"/>
      <c r="X600" s="4"/>
      <c r="Y600" s="4"/>
      <c r="Z600" s="4"/>
      <c r="AA600" s="4"/>
      <c r="AB600" s="4"/>
      <c r="AC600" s="4"/>
      <c r="AD600" s="4"/>
      <c r="AE600" s="4"/>
      <c r="AF600" s="4"/>
      <c r="AG600" s="4"/>
      <c r="AH600" s="4"/>
      <c r="AI600" s="4"/>
      <c r="AJ600" s="4"/>
      <c r="AK600" s="4"/>
      <c r="AL600" s="4"/>
      <c r="AM600" s="4"/>
    </row>
    <row r="601" spans="2:39">
      <c r="N601" s="85" t="s">
        <v>113</v>
      </c>
      <c r="V601" s="4"/>
      <c r="W601" s="4"/>
      <c r="X601" s="4"/>
      <c r="Y601" s="4"/>
      <c r="Z601" s="4"/>
      <c r="AA601" s="4"/>
      <c r="AB601" s="4"/>
      <c r="AC601" s="4"/>
      <c r="AD601" s="4"/>
      <c r="AE601" s="4"/>
      <c r="AF601" s="4"/>
      <c r="AG601" s="4"/>
      <c r="AH601" s="4"/>
      <c r="AI601" s="4"/>
      <c r="AJ601" s="4"/>
      <c r="AK601" s="4"/>
      <c r="AL601" s="4"/>
      <c r="AM601" s="4"/>
    </row>
    <row r="602" spans="2:39" ht="24.75" customHeight="1">
      <c r="B602" s="2" t="s">
        <v>9</v>
      </c>
      <c r="C602" s="381" t="s">
        <v>242</v>
      </c>
      <c r="D602" s="381"/>
      <c r="E602" s="381"/>
      <c r="F602" s="381"/>
      <c r="G602" s="381"/>
      <c r="H602" s="381"/>
      <c r="I602" s="381"/>
      <c r="J602" s="381"/>
      <c r="K602" s="381"/>
      <c r="L602" s="381"/>
      <c r="M602" s="382"/>
      <c r="N602" s="116">
        <f>C604+C606+C608+C610+C612+C614+C616</f>
        <v>362</v>
      </c>
      <c r="P602" s="106" t="s">
        <v>259</v>
      </c>
      <c r="R602" s="164" t="s">
        <v>256</v>
      </c>
      <c r="S602" s="165" t="s">
        <v>258</v>
      </c>
      <c r="T602" s="166" t="s">
        <v>257</v>
      </c>
      <c r="V602" s="4"/>
      <c r="W602" s="4"/>
      <c r="X602" s="4"/>
      <c r="Y602" s="4"/>
      <c r="Z602" s="4"/>
      <c r="AA602" s="4"/>
      <c r="AB602" s="4"/>
      <c r="AC602" s="4"/>
      <c r="AD602" s="4"/>
      <c r="AE602" s="4"/>
      <c r="AF602" s="4"/>
      <c r="AG602" s="4"/>
      <c r="AH602" s="4"/>
      <c r="AI602" s="4"/>
      <c r="AJ602" s="4"/>
      <c r="AK602" s="4"/>
      <c r="AL602" s="4"/>
      <c r="AM602" s="4"/>
    </row>
    <row r="603" spans="2:39" ht="14.25" customHeight="1">
      <c r="B603" s="2"/>
      <c r="C603" s="7"/>
      <c r="D603" s="7"/>
      <c r="E603" s="7"/>
      <c r="F603" s="7"/>
      <c r="G603" s="7"/>
      <c r="H603" s="7"/>
      <c r="I603" s="7"/>
      <c r="K603" s="7"/>
      <c r="L603" s="7"/>
      <c r="M603" s="7"/>
      <c r="N603" s="7"/>
      <c r="R603" s="151">
        <f>P604+P612</f>
        <v>0.62154696132596687</v>
      </c>
      <c r="S603" s="152">
        <f>P606+P614+P616</f>
        <v>0.13812154696132595</v>
      </c>
      <c r="T603" s="153">
        <f>P608+P610</f>
        <v>0.24033149171270718</v>
      </c>
      <c r="V603" s="4"/>
      <c r="W603" s="4"/>
      <c r="X603" s="4"/>
      <c r="Y603" s="4"/>
      <c r="Z603" s="4"/>
      <c r="AA603" s="4"/>
      <c r="AB603" s="4"/>
      <c r="AC603" s="4"/>
      <c r="AD603" s="4"/>
      <c r="AE603" s="4"/>
      <c r="AF603" s="4"/>
      <c r="AG603" s="4"/>
      <c r="AH603" s="4"/>
      <c r="AI603" s="4"/>
      <c r="AJ603" s="4"/>
      <c r="AK603" s="4"/>
      <c r="AL603" s="4"/>
      <c r="AM603" s="4"/>
    </row>
    <row r="604" spans="2:39">
      <c r="B604" s="99" t="s">
        <v>50</v>
      </c>
      <c r="C604" s="121">
        <v>130</v>
      </c>
      <c r="D604" s="150" t="s">
        <v>81</v>
      </c>
      <c r="E604" s="31"/>
      <c r="F604" s="31"/>
      <c r="G604" s="31"/>
      <c r="H604" s="31"/>
      <c r="I604" s="31"/>
      <c r="J604" s="31"/>
      <c r="K604" s="31"/>
      <c r="L604" s="31"/>
      <c r="M604" s="31"/>
      <c r="N604" s="31"/>
      <c r="P604" s="123">
        <f>(C604/$G$9)</f>
        <v>0.35911602209944754</v>
      </c>
      <c r="R604" s="46" t="s">
        <v>297</v>
      </c>
      <c r="S604" s="5"/>
      <c r="V604" s="4"/>
      <c r="W604" s="4"/>
      <c r="X604" s="4"/>
      <c r="Y604" s="4"/>
      <c r="Z604" s="4"/>
      <c r="AA604" s="4"/>
      <c r="AB604" s="4"/>
      <c r="AC604" s="4"/>
      <c r="AD604" s="4"/>
      <c r="AE604" s="4"/>
      <c r="AF604" s="4"/>
      <c r="AG604" s="4"/>
      <c r="AH604" s="4"/>
      <c r="AI604" s="4"/>
      <c r="AJ604" s="4"/>
      <c r="AK604" s="4"/>
      <c r="AL604" s="4"/>
      <c r="AM604" s="4"/>
    </row>
    <row r="605" spans="2:39" ht="3.75" customHeight="1">
      <c r="B605" s="2"/>
      <c r="C605" s="322"/>
      <c r="D605" s="1"/>
      <c r="E605" s="7"/>
      <c r="F605" s="7"/>
      <c r="G605" s="7"/>
      <c r="H605" s="7"/>
      <c r="I605" s="7"/>
      <c r="J605" s="7"/>
      <c r="K605" s="7"/>
      <c r="L605" s="7"/>
      <c r="M605" s="7"/>
      <c r="N605" s="7"/>
      <c r="R605" s="7"/>
      <c r="V605" s="4"/>
      <c r="W605" s="4"/>
      <c r="X605" s="4"/>
      <c r="Y605" s="4"/>
      <c r="Z605" s="4"/>
      <c r="AA605" s="4"/>
      <c r="AB605" s="4"/>
      <c r="AC605" s="4"/>
      <c r="AD605" s="4"/>
      <c r="AE605" s="4"/>
      <c r="AF605" s="4"/>
      <c r="AG605" s="4"/>
      <c r="AH605" s="4"/>
      <c r="AI605" s="4"/>
      <c r="AJ605" s="4"/>
      <c r="AK605" s="4"/>
      <c r="AL605" s="4"/>
      <c r="AM605" s="4"/>
    </row>
    <row r="606" spans="2:39">
      <c r="B606" s="2" t="s">
        <v>51</v>
      </c>
      <c r="C606" s="121">
        <v>15</v>
      </c>
      <c r="D606" s="150" t="s">
        <v>100</v>
      </c>
      <c r="E606" s="31"/>
      <c r="F606" s="31"/>
      <c r="G606" s="31"/>
      <c r="H606" s="31"/>
      <c r="I606" s="31"/>
      <c r="J606" s="31"/>
      <c r="K606" s="31"/>
      <c r="L606" s="31"/>
      <c r="M606" s="31"/>
      <c r="N606" s="31"/>
      <c r="P606" s="123">
        <f>(C606/$G$9)</f>
        <v>4.1436464088397788E-2</v>
      </c>
      <c r="R606" s="46" t="s">
        <v>298</v>
      </c>
      <c r="T606" s="97"/>
      <c r="V606" s="4"/>
      <c r="W606" s="4"/>
      <c r="X606" s="4"/>
      <c r="Y606" s="4"/>
      <c r="Z606" s="4"/>
      <c r="AA606" s="4"/>
      <c r="AB606" s="4"/>
      <c r="AC606" s="4"/>
      <c r="AD606" s="4"/>
      <c r="AE606" s="4"/>
      <c r="AF606" s="4"/>
      <c r="AG606" s="4"/>
      <c r="AH606" s="4"/>
      <c r="AI606" s="4"/>
      <c r="AJ606" s="4"/>
      <c r="AK606" s="4"/>
      <c r="AL606" s="4"/>
      <c r="AM606" s="4"/>
    </row>
    <row r="607" spans="2:39" ht="3.75" customHeight="1">
      <c r="B607" s="2"/>
      <c r="C607" s="322"/>
      <c r="D607" s="1"/>
      <c r="E607" s="7"/>
      <c r="F607" s="7"/>
      <c r="G607" s="7"/>
      <c r="H607" s="7"/>
      <c r="I607" s="7"/>
      <c r="J607" s="7"/>
      <c r="K607" s="7"/>
      <c r="L607" s="7"/>
      <c r="M607" s="7"/>
      <c r="N607" s="7"/>
      <c r="R607" s="7"/>
      <c r="W607" s="4"/>
      <c r="X607" s="4"/>
      <c r="Y607" s="4"/>
      <c r="Z607" s="4"/>
      <c r="AA607" s="4"/>
      <c r="AB607" s="4"/>
      <c r="AC607" s="4"/>
      <c r="AD607" s="4"/>
      <c r="AE607" s="4"/>
      <c r="AF607" s="4"/>
      <c r="AG607" s="4"/>
      <c r="AH607" s="4"/>
      <c r="AI607" s="4"/>
      <c r="AJ607" s="4"/>
      <c r="AK607" s="4"/>
      <c r="AL607" s="4"/>
      <c r="AM607" s="4"/>
    </row>
    <row r="608" spans="2:39">
      <c r="B608" s="59" t="s">
        <v>52</v>
      </c>
      <c r="C608" s="121">
        <v>77</v>
      </c>
      <c r="D608" s="150" t="s">
        <v>243</v>
      </c>
      <c r="E608" s="31"/>
      <c r="F608" s="31"/>
      <c r="G608" s="31"/>
      <c r="H608" s="31"/>
      <c r="I608" s="31"/>
      <c r="J608" s="31"/>
      <c r="K608" s="31"/>
      <c r="L608" s="31"/>
      <c r="M608" s="31"/>
      <c r="N608" s="31"/>
      <c r="P608" s="123">
        <f>(C608/$G$9)</f>
        <v>0.212707182320442</v>
      </c>
      <c r="R608" s="14" t="s">
        <v>301</v>
      </c>
      <c r="S608" s="98"/>
      <c r="T608" s="98"/>
      <c r="V608" s="4"/>
      <c r="W608" s="4"/>
      <c r="X608" s="4"/>
      <c r="Y608" s="4"/>
      <c r="Z608" s="4"/>
      <c r="AA608" s="4"/>
      <c r="AB608" s="4"/>
      <c r="AC608" s="4"/>
      <c r="AD608" s="4"/>
      <c r="AE608" s="4"/>
      <c r="AF608" s="4"/>
      <c r="AG608" s="4"/>
      <c r="AH608" s="4"/>
      <c r="AI608" s="4"/>
      <c r="AJ608" s="4"/>
      <c r="AK608" s="4"/>
      <c r="AL608" s="4"/>
      <c r="AM608" s="4"/>
    </row>
    <row r="609" spans="2:39" ht="3.75" customHeight="1">
      <c r="B609" s="2"/>
      <c r="C609" s="322"/>
      <c r="D609" s="1"/>
      <c r="E609" s="7"/>
      <c r="F609" s="7"/>
      <c r="G609" s="7"/>
      <c r="H609" s="7"/>
      <c r="I609" s="7"/>
      <c r="J609" s="7"/>
      <c r="K609" s="7"/>
      <c r="L609" s="7"/>
      <c r="M609" s="7"/>
      <c r="N609" s="7"/>
      <c r="R609" s="7"/>
      <c r="W609" s="4"/>
      <c r="X609" s="4"/>
      <c r="Y609" s="4"/>
      <c r="Z609" s="4"/>
      <c r="AA609" s="4"/>
      <c r="AB609" s="4"/>
      <c r="AC609" s="4"/>
      <c r="AD609" s="4"/>
      <c r="AE609" s="4"/>
      <c r="AF609" s="4"/>
      <c r="AG609" s="4"/>
      <c r="AH609" s="4"/>
      <c r="AI609" s="4"/>
      <c r="AJ609" s="4"/>
      <c r="AK609" s="4"/>
      <c r="AL609" s="4"/>
      <c r="AM609" s="4"/>
    </row>
    <row r="610" spans="2:39">
      <c r="B610" s="59" t="s">
        <v>53</v>
      </c>
      <c r="C610" s="121">
        <v>10</v>
      </c>
      <c r="D610" s="150" t="s">
        <v>244</v>
      </c>
      <c r="E610" s="31"/>
      <c r="F610" s="31"/>
      <c r="G610" s="31"/>
      <c r="H610" s="31"/>
      <c r="I610" s="31"/>
      <c r="J610" s="31"/>
      <c r="K610" s="31"/>
      <c r="L610" s="31"/>
      <c r="M610" s="31"/>
      <c r="N610" s="31"/>
      <c r="P610" s="123">
        <f>(C610/$G$9)</f>
        <v>2.7624309392265192E-2</v>
      </c>
      <c r="R610" s="14" t="s">
        <v>301</v>
      </c>
      <c r="S610" s="98"/>
      <c r="T610" s="98"/>
      <c r="V610" s="4"/>
      <c r="W610" s="4"/>
      <c r="X610" s="4"/>
      <c r="Y610" s="4"/>
      <c r="Z610" s="4"/>
      <c r="AA610" s="4"/>
      <c r="AB610" s="4"/>
      <c r="AC610" s="4"/>
      <c r="AD610" s="4"/>
      <c r="AE610" s="4"/>
      <c r="AF610" s="4"/>
      <c r="AG610" s="4"/>
      <c r="AH610" s="4"/>
      <c r="AI610" s="4"/>
      <c r="AJ610" s="4"/>
      <c r="AK610" s="4"/>
      <c r="AL610" s="4"/>
      <c r="AM610" s="4"/>
    </row>
    <row r="611" spans="2:39" ht="3.75" customHeight="1">
      <c r="B611" s="2"/>
      <c r="C611" s="322"/>
      <c r="D611" s="1"/>
      <c r="E611" s="7"/>
      <c r="F611" s="7"/>
      <c r="G611" s="7"/>
      <c r="H611" s="7"/>
      <c r="I611" s="7"/>
      <c r="J611" s="7"/>
      <c r="K611" s="7"/>
      <c r="L611" s="7"/>
      <c r="M611" s="7"/>
      <c r="N611" s="7"/>
      <c r="R611" s="7"/>
      <c r="W611" s="4"/>
      <c r="X611" s="4"/>
      <c r="Y611" s="4"/>
      <c r="Z611" s="4"/>
      <c r="AA611" s="4"/>
      <c r="AB611" s="4"/>
      <c r="AC611" s="4"/>
      <c r="AD611" s="4"/>
      <c r="AE611" s="4"/>
      <c r="AF611" s="4"/>
      <c r="AG611" s="4"/>
      <c r="AH611" s="4"/>
      <c r="AI611" s="4"/>
      <c r="AJ611" s="4"/>
      <c r="AK611" s="4"/>
      <c r="AL611" s="4"/>
      <c r="AM611" s="4"/>
    </row>
    <row r="612" spans="2:39">
      <c r="B612" s="99" t="s">
        <v>54</v>
      </c>
      <c r="C612" s="121">
        <v>95</v>
      </c>
      <c r="D612" s="150" t="s">
        <v>252</v>
      </c>
      <c r="E612" s="31"/>
      <c r="F612" s="31"/>
      <c r="G612" s="31"/>
      <c r="H612" s="31"/>
      <c r="I612" s="31"/>
      <c r="J612" s="31"/>
      <c r="K612" s="31"/>
      <c r="L612" s="31"/>
      <c r="M612" s="31"/>
      <c r="N612" s="31"/>
      <c r="P612" s="123">
        <f>(C612/$G$9)</f>
        <v>0.26243093922651933</v>
      </c>
      <c r="R612" s="46" t="s">
        <v>296</v>
      </c>
      <c r="S612" s="96"/>
      <c r="T612" s="96"/>
      <c r="V612" s="4"/>
      <c r="W612" s="4"/>
      <c r="X612" s="4"/>
      <c r="Y612" s="4"/>
      <c r="Z612" s="4"/>
      <c r="AA612" s="4"/>
      <c r="AB612" s="4"/>
      <c r="AC612" s="4"/>
      <c r="AD612" s="4"/>
      <c r="AE612" s="4"/>
      <c r="AF612" s="4"/>
      <c r="AG612" s="4"/>
      <c r="AH612" s="4"/>
      <c r="AI612" s="4"/>
      <c r="AJ612" s="4"/>
      <c r="AK612" s="4"/>
      <c r="AL612" s="4"/>
      <c r="AM612" s="4"/>
    </row>
    <row r="613" spans="2:39" ht="3.75" customHeight="1">
      <c r="B613" s="2"/>
      <c r="C613" s="323"/>
      <c r="D613" s="7"/>
      <c r="E613" s="7"/>
      <c r="F613" s="7"/>
      <c r="G613" s="7"/>
      <c r="H613" s="7"/>
      <c r="I613" s="7"/>
      <c r="J613" s="7"/>
      <c r="K613" s="7"/>
      <c r="L613" s="7"/>
      <c r="M613" s="7"/>
      <c r="N613" s="7"/>
      <c r="R613" s="7"/>
      <c r="W613" s="4"/>
      <c r="X613" s="4"/>
      <c r="Y613" s="4"/>
      <c r="Z613" s="4"/>
      <c r="AA613" s="4"/>
      <c r="AB613" s="4"/>
      <c r="AC613" s="4"/>
      <c r="AD613" s="4"/>
      <c r="AE613" s="4"/>
      <c r="AF613" s="4"/>
      <c r="AG613" s="4"/>
      <c r="AH613" s="4"/>
      <c r="AI613" s="4"/>
      <c r="AJ613" s="4"/>
      <c r="AK613" s="4"/>
      <c r="AL613" s="4"/>
      <c r="AM613" s="4"/>
    </row>
    <row r="614" spans="2:39">
      <c r="B614" s="2" t="s">
        <v>55</v>
      </c>
      <c r="C614" s="121">
        <v>19</v>
      </c>
      <c r="D614" s="150" t="s">
        <v>245</v>
      </c>
      <c r="E614" s="31"/>
      <c r="F614" s="31"/>
      <c r="G614" s="31"/>
      <c r="H614" s="31"/>
      <c r="I614" s="31"/>
      <c r="J614" s="31"/>
      <c r="K614" s="31"/>
      <c r="L614" s="31"/>
      <c r="M614" s="31"/>
      <c r="N614" s="31"/>
      <c r="P614" s="123">
        <f>(C614/$G$9)</f>
        <v>5.2486187845303865E-2</v>
      </c>
      <c r="R614" s="46" t="s">
        <v>298</v>
      </c>
      <c r="S614" s="63"/>
      <c r="T614" s="97"/>
      <c r="V614" s="40"/>
      <c r="W614" s="4"/>
      <c r="X614" s="4"/>
      <c r="Y614" s="4"/>
      <c r="Z614" s="4"/>
      <c r="AA614" s="4"/>
      <c r="AB614" s="4"/>
      <c r="AC614" s="4"/>
      <c r="AD614" s="4"/>
      <c r="AE614" s="4"/>
      <c r="AF614" s="4"/>
      <c r="AG614" s="4"/>
      <c r="AH614" s="4"/>
      <c r="AI614" s="4"/>
      <c r="AJ614" s="4"/>
      <c r="AK614" s="4"/>
      <c r="AL614" s="4"/>
      <c r="AM614" s="4"/>
    </row>
    <row r="615" spans="2:39" s="24" customFormat="1" ht="6" customHeight="1">
      <c r="B615" s="16"/>
      <c r="C615" s="156"/>
      <c r="D615" s="14"/>
      <c r="E615" s="23"/>
      <c r="F615" s="23"/>
      <c r="G615" s="23"/>
      <c r="H615" s="23"/>
      <c r="I615" s="23"/>
      <c r="J615" s="23"/>
      <c r="K615" s="23"/>
      <c r="L615" s="23"/>
      <c r="M615" s="23"/>
      <c r="N615" s="23"/>
      <c r="O615" s="5"/>
      <c r="P615" s="5"/>
      <c r="R615" s="23"/>
      <c r="S615" s="75"/>
      <c r="W615" s="40"/>
      <c r="X615" s="40"/>
      <c r="Y615" s="40"/>
      <c r="Z615" s="40"/>
      <c r="AA615" s="40"/>
      <c r="AB615" s="40"/>
      <c r="AC615" s="40"/>
      <c r="AD615" s="40"/>
      <c r="AE615" s="40"/>
      <c r="AF615" s="40"/>
      <c r="AG615" s="40"/>
      <c r="AH615" s="40"/>
      <c r="AI615" s="40"/>
      <c r="AJ615" s="40"/>
      <c r="AK615" s="40"/>
      <c r="AL615" s="40"/>
      <c r="AM615" s="40"/>
    </row>
    <row r="616" spans="2:39">
      <c r="B616" s="2" t="s">
        <v>86</v>
      </c>
      <c r="C616" s="121">
        <v>16</v>
      </c>
      <c r="D616" s="150" t="s">
        <v>246</v>
      </c>
      <c r="E616" s="31"/>
      <c r="F616" s="31"/>
      <c r="G616" s="31"/>
      <c r="H616" s="31"/>
      <c r="I616" s="31"/>
      <c r="J616" s="31"/>
      <c r="K616" s="31"/>
      <c r="L616" s="31"/>
      <c r="M616" s="31"/>
      <c r="N616" s="31"/>
      <c r="P616" s="123">
        <f>(C616/$G$9)</f>
        <v>4.4198895027624308E-2</v>
      </c>
      <c r="R616" s="46" t="s">
        <v>298</v>
      </c>
      <c r="T616" s="97"/>
      <c r="V616" s="4"/>
      <c r="W616" s="4"/>
      <c r="X616" s="4"/>
      <c r="Y616" s="4"/>
      <c r="Z616" s="4"/>
      <c r="AA616" s="4"/>
      <c r="AB616" s="4"/>
      <c r="AC616" s="4"/>
      <c r="AD616" s="4"/>
      <c r="AE616" s="4"/>
      <c r="AF616" s="4"/>
      <c r="AG616" s="4"/>
      <c r="AH616" s="4"/>
      <c r="AI616" s="4"/>
      <c r="AJ616" s="4"/>
      <c r="AK616" s="4"/>
      <c r="AL616" s="4"/>
      <c r="AM616" s="4"/>
    </row>
    <row r="617" spans="2:39">
      <c r="N617" s="85" t="s">
        <v>113</v>
      </c>
      <c r="V617" s="4"/>
      <c r="W617" s="4"/>
      <c r="X617" s="4"/>
      <c r="Y617" s="4"/>
      <c r="Z617" s="4"/>
      <c r="AA617" s="4"/>
      <c r="AB617" s="4"/>
      <c r="AC617" s="4"/>
      <c r="AD617" s="4"/>
      <c r="AE617" s="4"/>
      <c r="AF617" s="4"/>
      <c r="AG617" s="4"/>
      <c r="AH617" s="4"/>
      <c r="AI617" s="4"/>
      <c r="AJ617" s="4"/>
      <c r="AK617" s="4"/>
      <c r="AL617" s="4"/>
      <c r="AM617" s="4"/>
    </row>
    <row r="618" spans="2:39" ht="24.75" customHeight="1">
      <c r="B618" s="2" t="s">
        <v>10</v>
      </c>
      <c r="C618" s="381" t="s">
        <v>247</v>
      </c>
      <c r="D618" s="381"/>
      <c r="E618" s="381"/>
      <c r="F618" s="381"/>
      <c r="G618" s="381"/>
      <c r="H618" s="381"/>
      <c r="I618" s="381"/>
      <c r="J618" s="381"/>
      <c r="K618" s="381"/>
      <c r="L618" s="381"/>
      <c r="M618" s="382"/>
      <c r="N618" s="116">
        <f>C620+C622+C624+C626+C628+C630+C632</f>
        <v>362</v>
      </c>
      <c r="P618" s="106" t="s">
        <v>259</v>
      </c>
      <c r="R618" s="164" t="s">
        <v>256</v>
      </c>
      <c r="S618" s="165" t="s">
        <v>258</v>
      </c>
      <c r="T618" s="166" t="s">
        <v>257</v>
      </c>
      <c r="V618" s="4"/>
      <c r="W618" s="4"/>
      <c r="X618" s="4"/>
      <c r="Y618" s="4"/>
      <c r="Z618" s="4"/>
      <c r="AA618" s="4"/>
      <c r="AB618" s="4"/>
      <c r="AC618" s="4"/>
      <c r="AD618" s="4"/>
      <c r="AE618" s="4"/>
      <c r="AF618" s="4"/>
      <c r="AG618" s="4"/>
      <c r="AH618" s="4"/>
      <c r="AI618" s="4"/>
      <c r="AJ618" s="4"/>
      <c r="AK618" s="4"/>
      <c r="AL618" s="4"/>
      <c r="AM618" s="4"/>
    </row>
    <row r="619" spans="2:39" ht="15" customHeight="1">
      <c r="B619" s="2"/>
      <c r="C619" s="7"/>
      <c r="D619" s="7"/>
      <c r="E619" s="7"/>
      <c r="F619" s="7"/>
      <c r="G619" s="7"/>
      <c r="H619" s="7"/>
      <c r="I619" s="7"/>
      <c r="K619" s="7"/>
      <c r="L619" s="7"/>
      <c r="M619" s="7"/>
      <c r="N619" s="7"/>
      <c r="R619" s="151">
        <f>P620+P628</f>
        <v>0.75966850828729271</v>
      </c>
      <c r="S619" s="152">
        <f>P622+P630+P632</f>
        <v>0.13535911602209943</v>
      </c>
      <c r="T619" s="153">
        <f>P624+P626</f>
        <v>0.10497237569060773</v>
      </c>
      <c r="V619" s="4"/>
      <c r="W619" s="4"/>
      <c r="X619" s="4"/>
      <c r="Y619" s="4"/>
      <c r="Z619" s="4"/>
      <c r="AA619" s="4"/>
      <c r="AB619" s="4"/>
      <c r="AC619" s="4"/>
      <c r="AD619" s="4"/>
      <c r="AE619" s="4"/>
      <c r="AF619" s="4"/>
      <c r="AG619" s="4"/>
      <c r="AH619" s="4"/>
      <c r="AI619" s="4"/>
      <c r="AJ619" s="4"/>
      <c r="AK619" s="4"/>
      <c r="AL619" s="4"/>
      <c r="AM619" s="4"/>
    </row>
    <row r="620" spans="2:39">
      <c r="B620" s="99" t="s">
        <v>50</v>
      </c>
      <c r="C620" s="122">
        <v>169</v>
      </c>
      <c r="D620" s="81" t="s">
        <v>82</v>
      </c>
      <c r="E620" s="31"/>
      <c r="F620" s="31"/>
      <c r="G620" s="31"/>
      <c r="H620" s="31"/>
      <c r="I620" s="31"/>
      <c r="J620" s="31"/>
      <c r="K620" s="31"/>
      <c r="L620" s="31"/>
      <c r="M620" s="31"/>
      <c r="N620" s="31"/>
      <c r="P620" s="123">
        <f>(C620/$G$9)</f>
        <v>0.46685082872928174</v>
      </c>
      <c r="R620" s="46" t="s">
        <v>297</v>
      </c>
      <c r="S620" s="5"/>
      <c r="V620" s="4"/>
      <c r="W620" s="4"/>
      <c r="X620" s="4"/>
      <c r="Y620" s="4"/>
      <c r="Z620" s="4"/>
      <c r="AA620" s="4"/>
      <c r="AB620" s="4"/>
      <c r="AC620" s="4"/>
      <c r="AD620" s="4"/>
      <c r="AE620" s="4"/>
      <c r="AF620" s="4"/>
      <c r="AG620" s="4"/>
      <c r="AH620" s="4"/>
      <c r="AI620" s="4"/>
      <c r="AJ620" s="4"/>
      <c r="AK620" s="4"/>
      <c r="AL620" s="4"/>
      <c r="AM620" s="4"/>
    </row>
    <row r="621" spans="2:39" ht="3.75" customHeight="1">
      <c r="B621" s="2"/>
      <c r="C621" s="322"/>
      <c r="D621" s="1"/>
      <c r="E621" s="7"/>
      <c r="F621" s="7"/>
      <c r="G621" s="7"/>
      <c r="H621" s="7"/>
      <c r="I621" s="7"/>
      <c r="J621" s="7"/>
      <c r="K621" s="7"/>
      <c r="L621" s="7"/>
      <c r="M621" s="7"/>
      <c r="N621" s="7"/>
      <c r="R621" s="7"/>
      <c r="S621" s="63"/>
      <c r="V621" s="4"/>
      <c r="W621" s="4"/>
      <c r="X621" s="4"/>
      <c r="Y621" s="4"/>
      <c r="Z621" s="4"/>
      <c r="AA621" s="4"/>
      <c r="AB621" s="4"/>
      <c r="AC621" s="4"/>
      <c r="AD621" s="4"/>
      <c r="AE621" s="4"/>
      <c r="AF621" s="4"/>
      <c r="AG621" s="4"/>
      <c r="AH621" s="4"/>
      <c r="AI621" s="4"/>
      <c r="AJ621" s="4"/>
      <c r="AK621" s="4"/>
      <c r="AL621" s="4"/>
      <c r="AM621" s="4"/>
    </row>
    <row r="622" spans="2:39">
      <c r="B622" s="2" t="s">
        <v>51</v>
      </c>
      <c r="C622" s="122">
        <v>12</v>
      </c>
      <c r="D622" s="155" t="s">
        <v>248</v>
      </c>
      <c r="E622" s="31"/>
      <c r="F622" s="31"/>
      <c r="G622" s="31"/>
      <c r="H622" s="31"/>
      <c r="I622" s="31"/>
      <c r="J622" s="31"/>
      <c r="K622" s="31"/>
      <c r="L622" s="31"/>
      <c r="M622" s="31"/>
      <c r="N622" s="31"/>
      <c r="P622" s="123">
        <f>(C622/$G$9)</f>
        <v>3.3149171270718231E-2</v>
      </c>
      <c r="R622" s="46" t="s">
        <v>298</v>
      </c>
      <c r="S622" s="63"/>
      <c r="T622" s="97"/>
      <c r="V622" s="4"/>
      <c r="W622" s="4"/>
      <c r="X622" s="4"/>
      <c r="Y622" s="4"/>
      <c r="Z622" s="4"/>
      <c r="AA622" s="4"/>
      <c r="AB622" s="4"/>
      <c r="AC622" s="4"/>
      <c r="AD622" s="4"/>
      <c r="AE622" s="4"/>
      <c r="AF622" s="4"/>
      <c r="AG622" s="4"/>
      <c r="AH622" s="4"/>
      <c r="AI622" s="4"/>
      <c r="AJ622" s="4"/>
      <c r="AK622" s="4"/>
      <c r="AL622" s="4"/>
      <c r="AM622" s="4"/>
    </row>
    <row r="623" spans="2:39" ht="3.75" customHeight="1">
      <c r="B623" s="2"/>
      <c r="C623" s="322"/>
      <c r="D623" s="1"/>
      <c r="E623" s="7"/>
      <c r="F623" s="7"/>
      <c r="G623" s="7"/>
      <c r="H623" s="7"/>
      <c r="I623" s="7"/>
      <c r="J623" s="7"/>
      <c r="K623" s="7"/>
      <c r="L623" s="7"/>
      <c r="M623" s="7"/>
      <c r="N623" s="7"/>
      <c r="R623" s="7"/>
      <c r="S623" s="63"/>
      <c r="V623" s="4"/>
      <c r="W623" s="4"/>
      <c r="X623" s="4"/>
      <c r="Y623" s="4"/>
      <c r="Z623" s="4"/>
      <c r="AA623" s="4"/>
      <c r="AB623" s="4"/>
      <c r="AC623" s="4"/>
      <c r="AD623" s="4"/>
      <c r="AE623" s="4"/>
      <c r="AF623" s="4"/>
      <c r="AG623" s="4"/>
      <c r="AH623" s="4"/>
      <c r="AI623" s="4"/>
      <c r="AJ623" s="4"/>
      <c r="AK623" s="4"/>
      <c r="AL623" s="4"/>
      <c r="AM623" s="4"/>
    </row>
    <row r="624" spans="2:39">
      <c r="B624" s="59" t="s">
        <v>52</v>
      </c>
      <c r="C624" s="121">
        <v>26</v>
      </c>
      <c r="D624" s="150" t="s">
        <v>249</v>
      </c>
      <c r="E624" s="31"/>
      <c r="F624" s="31"/>
      <c r="G624" s="31"/>
      <c r="H624" s="31"/>
      <c r="I624" s="31"/>
      <c r="J624" s="31"/>
      <c r="K624" s="31"/>
      <c r="L624" s="31"/>
      <c r="M624" s="31"/>
      <c r="N624" s="31"/>
      <c r="P624" s="123">
        <f>(C624/$G$9)</f>
        <v>7.18232044198895E-2</v>
      </c>
      <c r="R624" s="14" t="s">
        <v>301</v>
      </c>
      <c r="S624" s="98"/>
      <c r="T624" s="98"/>
      <c r="V624" s="4"/>
      <c r="W624" s="4"/>
      <c r="X624" s="4"/>
      <c r="Y624" s="4"/>
      <c r="Z624" s="4"/>
      <c r="AA624" s="4"/>
      <c r="AB624" s="4"/>
      <c r="AC624" s="4"/>
      <c r="AD624" s="4"/>
      <c r="AE624" s="4"/>
      <c r="AF624" s="4"/>
      <c r="AG624" s="4"/>
      <c r="AH624" s="4"/>
      <c r="AI624" s="4"/>
      <c r="AJ624" s="4"/>
      <c r="AK624" s="4"/>
      <c r="AL624" s="4"/>
      <c r="AM624" s="4"/>
    </row>
    <row r="625" spans="2:39" ht="3.75" customHeight="1">
      <c r="B625" s="2"/>
      <c r="C625" s="322"/>
      <c r="D625" s="1"/>
      <c r="E625" s="7"/>
      <c r="F625" s="7"/>
      <c r="G625" s="7"/>
      <c r="H625" s="7"/>
      <c r="I625" s="7"/>
      <c r="J625" s="7"/>
      <c r="K625" s="7"/>
      <c r="L625" s="7"/>
      <c r="M625" s="7"/>
      <c r="N625" s="7"/>
      <c r="R625" s="7"/>
      <c r="S625" s="63"/>
      <c r="V625" s="4"/>
      <c r="W625" s="4"/>
      <c r="X625" s="4"/>
      <c r="Y625" s="4"/>
      <c r="Z625" s="4"/>
      <c r="AA625" s="4"/>
      <c r="AB625" s="4"/>
      <c r="AC625" s="4"/>
      <c r="AD625" s="4"/>
      <c r="AE625" s="4"/>
      <c r="AF625" s="4"/>
      <c r="AG625" s="4"/>
      <c r="AH625" s="4"/>
      <c r="AI625" s="4"/>
      <c r="AJ625" s="4"/>
      <c r="AK625" s="4"/>
      <c r="AL625" s="4"/>
      <c r="AM625" s="4"/>
    </row>
    <row r="626" spans="2:39" ht="15" customHeight="1">
      <c r="B626" s="59" t="s">
        <v>53</v>
      </c>
      <c r="C626" s="121">
        <v>12</v>
      </c>
      <c r="D626" s="150" t="s">
        <v>250</v>
      </c>
      <c r="E626" s="31"/>
      <c r="F626" s="31"/>
      <c r="G626" s="31"/>
      <c r="H626" s="31"/>
      <c r="I626" s="31"/>
      <c r="J626" s="31"/>
      <c r="K626" s="31"/>
      <c r="L626" s="31"/>
      <c r="M626" s="31"/>
      <c r="N626" s="31"/>
      <c r="P626" s="123">
        <f>(C626/$G$9)</f>
        <v>3.3149171270718231E-2</v>
      </c>
      <c r="R626" s="14" t="s">
        <v>301</v>
      </c>
      <c r="S626" s="98"/>
      <c r="T626" s="98"/>
      <c r="V626" s="4"/>
      <c r="W626" s="4"/>
      <c r="X626" s="4"/>
      <c r="Y626" s="4"/>
      <c r="Z626" s="4"/>
      <c r="AA626" s="4"/>
      <c r="AB626" s="4"/>
      <c r="AC626" s="4"/>
      <c r="AD626" s="4"/>
      <c r="AE626" s="4"/>
      <c r="AF626" s="4"/>
      <c r="AG626" s="4"/>
      <c r="AH626" s="4"/>
      <c r="AI626" s="4"/>
      <c r="AJ626" s="4"/>
      <c r="AK626" s="4"/>
      <c r="AL626" s="4"/>
      <c r="AM626" s="4"/>
    </row>
    <row r="627" spans="2:39" ht="3" customHeight="1">
      <c r="B627" s="2"/>
      <c r="C627" s="322"/>
      <c r="D627" s="1"/>
      <c r="E627" s="7"/>
      <c r="F627" s="7"/>
      <c r="G627" s="7"/>
      <c r="H627" s="7"/>
      <c r="I627" s="7"/>
      <c r="J627" s="7"/>
      <c r="K627" s="7"/>
      <c r="L627" s="7"/>
      <c r="M627" s="7"/>
      <c r="N627" s="7"/>
      <c r="R627" s="7"/>
      <c r="S627" s="63"/>
      <c r="V627" s="4"/>
      <c r="W627" s="4"/>
      <c r="X627" s="4"/>
      <c r="Y627" s="4"/>
      <c r="Z627" s="4"/>
      <c r="AA627" s="4"/>
      <c r="AB627" s="4"/>
      <c r="AC627" s="4"/>
      <c r="AD627" s="4"/>
      <c r="AE627" s="4"/>
      <c r="AF627" s="4"/>
      <c r="AG627" s="4"/>
      <c r="AH627" s="4"/>
      <c r="AI627" s="4"/>
      <c r="AJ627" s="4"/>
      <c r="AK627" s="4"/>
      <c r="AL627" s="4"/>
      <c r="AM627" s="4"/>
    </row>
    <row r="628" spans="2:39">
      <c r="B628" s="99" t="s">
        <v>54</v>
      </c>
      <c r="C628" s="121">
        <v>106</v>
      </c>
      <c r="D628" s="150" t="s">
        <v>251</v>
      </c>
      <c r="E628" s="31"/>
      <c r="F628" s="31"/>
      <c r="G628" s="31"/>
      <c r="H628" s="31"/>
      <c r="I628" s="31"/>
      <c r="J628" s="31"/>
      <c r="K628" s="31"/>
      <c r="L628" s="31"/>
      <c r="M628" s="31"/>
      <c r="N628" s="31"/>
      <c r="P628" s="123">
        <f>(C628/$G$9)</f>
        <v>0.29281767955801102</v>
      </c>
      <c r="R628" s="46" t="s">
        <v>296</v>
      </c>
      <c r="S628" s="96"/>
      <c r="T628" s="96"/>
      <c r="V628" s="4"/>
      <c r="W628" s="4"/>
      <c r="X628" s="4"/>
      <c r="Y628" s="4"/>
      <c r="Z628" s="4"/>
      <c r="AA628" s="4"/>
      <c r="AB628" s="4"/>
      <c r="AC628" s="4"/>
      <c r="AD628" s="4"/>
      <c r="AE628" s="4"/>
      <c r="AF628" s="4"/>
      <c r="AG628" s="4"/>
      <c r="AH628" s="4"/>
      <c r="AI628" s="4"/>
      <c r="AJ628" s="4"/>
      <c r="AK628" s="4"/>
      <c r="AL628" s="4"/>
      <c r="AM628" s="4"/>
    </row>
    <row r="629" spans="2:39" ht="3.75" customHeight="1">
      <c r="B629" s="157"/>
      <c r="C629" s="156"/>
      <c r="D629" s="30"/>
      <c r="E629" s="7"/>
      <c r="F629" s="7"/>
      <c r="G629" s="7"/>
      <c r="H629" s="7"/>
      <c r="I629" s="7"/>
      <c r="J629" s="7"/>
      <c r="K629" s="7"/>
      <c r="L629" s="7"/>
      <c r="M629" s="7"/>
      <c r="N629" s="7"/>
      <c r="R629" s="7"/>
      <c r="S629" s="63"/>
      <c r="V629" s="4"/>
      <c r="W629" s="4"/>
      <c r="X629" s="4"/>
      <c r="Y629" s="4"/>
      <c r="Z629" s="4"/>
      <c r="AA629" s="4"/>
      <c r="AB629" s="4"/>
      <c r="AC629" s="4"/>
      <c r="AD629" s="4"/>
      <c r="AE629" s="4"/>
      <c r="AF629" s="4"/>
      <c r="AG629" s="4"/>
      <c r="AH629" s="4"/>
      <c r="AI629" s="4"/>
      <c r="AJ629" s="4"/>
      <c r="AK629" s="4"/>
      <c r="AL629" s="4"/>
      <c r="AM629" s="4"/>
    </row>
    <row r="630" spans="2:39">
      <c r="B630" s="157" t="s">
        <v>55</v>
      </c>
      <c r="C630" s="122">
        <v>17</v>
      </c>
      <c r="D630" s="150" t="s">
        <v>245</v>
      </c>
      <c r="E630" s="31"/>
      <c r="F630" s="31"/>
      <c r="G630" s="31"/>
      <c r="H630" s="31"/>
      <c r="I630" s="31"/>
      <c r="J630" s="31"/>
      <c r="K630" s="31"/>
      <c r="L630" s="31"/>
      <c r="M630" s="31"/>
      <c r="N630" s="31"/>
      <c r="P630" s="123">
        <f>(C630/$G$9)</f>
        <v>4.6961325966850827E-2</v>
      </c>
      <c r="R630" s="46" t="s">
        <v>298</v>
      </c>
      <c r="S630" s="63"/>
      <c r="T630" s="97"/>
      <c r="V630" s="4"/>
      <c r="W630" s="4"/>
      <c r="X630" s="4"/>
      <c r="Y630" s="4"/>
      <c r="Z630" s="4"/>
      <c r="AA630" s="4"/>
      <c r="AB630" s="4"/>
      <c r="AC630" s="4"/>
      <c r="AD630" s="4"/>
      <c r="AE630" s="4"/>
      <c r="AF630" s="4"/>
      <c r="AG630" s="4"/>
      <c r="AH630" s="4"/>
      <c r="AI630" s="4"/>
      <c r="AJ630" s="4"/>
      <c r="AK630" s="4"/>
      <c r="AL630" s="4"/>
      <c r="AM630" s="4"/>
    </row>
    <row r="631" spans="2:39" ht="3.75" customHeight="1">
      <c r="B631" s="158"/>
      <c r="C631" s="154"/>
      <c r="D631" s="7"/>
      <c r="E631" s="7"/>
      <c r="F631" s="7"/>
      <c r="G631" s="7"/>
      <c r="H631" s="7"/>
      <c r="I631" s="7"/>
      <c r="J631" s="7"/>
      <c r="K631" s="7"/>
      <c r="L631" s="7"/>
      <c r="M631" s="7"/>
      <c r="N631" s="7"/>
      <c r="Q631" s="24"/>
      <c r="R631" s="23"/>
      <c r="S631" s="75"/>
      <c r="T631" s="24"/>
      <c r="V631" s="4"/>
      <c r="W631" s="4"/>
      <c r="X631" s="4"/>
      <c r="Y631" s="4"/>
      <c r="Z631" s="4"/>
      <c r="AA631" s="4"/>
      <c r="AB631" s="4"/>
      <c r="AC631" s="4"/>
      <c r="AD631" s="4"/>
      <c r="AE631" s="4"/>
      <c r="AF631" s="4"/>
      <c r="AG631" s="4"/>
      <c r="AH631" s="4"/>
      <c r="AI631" s="4"/>
      <c r="AJ631" s="4"/>
      <c r="AK631" s="4"/>
      <c r="AL631" s="4"/>
      <c r="AM631" s="4"/>
    </row>
    <row r="632" spans="2:39">
      <c r="B632" s="2" t="s">
        <v>86</v>
      </c>
      <c r="C632" s="122">
        <v>20</v>
      </c>
      <c r="D632" s="150" t="s">
        <v>246</v>
      </c>
      <c r="E632" s="31"/>
      <c r="F632" s="31"/>
      <c r="G632" s="31"/>
      <c r="H632" s="31"/>
      <c r="I632" s="31"/>
      <c r="J632" s="31"/>
      <c r="K632" s="31"/>
      <c r="L632" s="31"/>
      <c r="M632" s="31"/>
      <c r="N632" s="31"/>
      <c r="P632" s="123">
        <f>(C632/$G$9)</f>
        <v>5.5248618784530384E-2</v>
      </c>
      <c r="R632" s="46" t="s">
        <v>298</v>
      </c>
      <c r="S632" s="63"/>
      <c r="T632" s="97"/>
      <c r="V632" s="4"/>
      <c r="W632" s="4"/>
      <c r="X632" s="4"/>
      <c r="Y632" s="4"/>
      <c r="Z632" s="4"/>
      <c r="AA632" s="4"/>
      <c r="AB632" s="4"/>
      <c r="AC632" s="4"/>
      <c r="AD632" s="4"/>
      <c r="AE632" s="4"/>
      <c r="AF632" s="4"/>
      <c r="AG632" s="4"/>
      <c r="AH632" s="4"/>
      <c r="AI632" s="4"/>
      <c r="AJ632" s="4"/>
      <c r="AK632" s="4"/>
      <c r="AL632" s="4"/>
      <c r="AM632" s="4"/>
    </row>
    <row r="633" spans="2:39" ht="15.75" thickBot="1">
      <c r="V633" s="4"/>
      <c r="W633" s="4"/>
      <c r="X633" s="4"/>
      <c r="Y633" s="4"/>
      <c r="Z633" s="4"/>
      <c r="AA633" s="4"/>
      <c r="AB633" s="4"/>
      <c r="AC633" s="4"/>
      <c r="AD633" s="4"/>
      <c r="AE633" s="4"/>
      <c r="AF633" s="4"/>
      <c r="AG633" s="4"/>
      <c r="AH633" s="4"/>
      <c r="AI633" s="4"/>
      <c r="AJ633" s="4"/>
      <c r="AK633" s="4"/>
      <c r="AL633" s="4"/>
      <c r="AM633" s="4"/>
    </row>
    <row r="634" spans="2:39" ht="15.75" thickTop="1">
      <c r="C634" s="108" t="s">
        <v>254</v>
      </c>
      <c r="D634" s="109"/>
      <c r="E634" s="109"/>
      <c r="F634" s="109"/>
      <c r="G634" s="109"/>
      <c r="H634" s="109"/>
      <c r="I634" s="109"/>
      <c r="J634" s="243">
        <f>(R619+R603+R589+R552)/4</f>
        <v>0.67196132596685076</v>
      </c>
      <c r="K634" s="244"/>
      <c r="V634" s="4"/>
      <c r="W634" s="4"/>
      <c r="X634" s="4"/>
      <c r="Y634" s="4"/>
      <c r="Z634" s="4"/>
      <c r="AA634" s="4"/>
      <c r="AB634" s="4"/>
      <c r="AC634" s="4"/>
      <c r="AD634" s="4"/>
      <c r="AE634" s="4"/>
      <c r="AF634" s="4"/>
      <c r="AG634" s="4"/>
      <c r="AH634" s="4"/>
      <c r="AI634" s="4"/>
      <c r="AJ634" s="4"/>
      <c r="AK634" s="4"/>
      <c r="AL634" s="4"/>
      <c r="AM634" s="4"/>
    </row>
    <row r="635" spans="2:39">
      <c r="C635" s="110" t="s">
        <v>255</v>
      </c>
      <c r="D635" s="111"/>
      <c r="E635" s="111"/>
      <c r="F635" s="111"/>
      <c r="G635" s="111"/>
      <c r="H635" s="111"/>
      <c r="I635" s="111"/>
      <c r="J635" s="245">
        <f>(T619+T603+T589+T552)/4</f>
        <v>0.12638121546961326</v>
      </c>
      <c r="K635" s="246"/>
      <c r="V635" s="4"/>
      <c r="W635" s="4"/>
      <c r="X635" s="4"/>
      <c r="Y635" s="4"/>
      <c r="Z635" s="4"/>
      <c r="AA635" s="4"/>
      <c r="AB635" s="4"/>
      <c r="AC635" s="4"/>
      <c r="AD635" s="4"/>
      <c r="AE635" s="4"/>
      <c r="AF635" s="4"/>
      <c r="AG635" s="4"/>
      <c r="AH635" s="4"/>
      <c r="AI635" s="4"/>
      <c r="AJ635" s="4"/>
      <c r="AK635" s="4"/>
      <c r="AL635" s="4"/>
      <c r="AM635" s="4"/>
    </row>
    <row r="636" spans="2:39" ht="15.75" thickBot="1">
      <c r="C636" s="112" t="s">
        <v>253</v>
      </c>
      <c r="D636" s="113"/>
      <c r="E636" s="113"/>
      <c r="F636" s="113"/>
      <c r="G636" s="113"/>
      <c r="H636" s="113"/>
      <c r="I636" s="113"/>
      <c r="J636" s="253">
        <f>(S619+S603+S589+S552)/4</f>
        <v>0.2016574585635359</v>
      </c>
      <c r="K636" s="254"/>
      <c r="V636" s="4"/>
      <c r="W636" s="4"/>
      <c r="X636" s="4"/>
      <c r="Y636" s="4"/>
      <c r="Z636" s="4"/>
      <c r="AA636" s="4"/>
      <c r="AB636" s="4"/>
      <c r="AC636" s="4"/>
      <c r="AD636" s="4"/>
      <c r="AE636" s="4"/>
      <c r="AF636" s="4"/>
      <c r="AG636" s="4"/>
      <c r="AH636" s="4"/>
      <c r="AI636" s="4"/>
      <c r="AJ636" s="4"/>
      <c r="AK636" s="4"/>
      <c r="AL636" s="4"/>
      <c r="AM636" s="4"/>
    </row>
    <row r="637" spans="2:39" ht="15.75" thickTop="1">
      <c r="V637" s="4"/>
      <c r="W637" s="4"/>
      <c r="X637" s="4"/>
      <c r="Y637" s="4"/>
      <c r="Z637" s="4"/>
      <c r="AA637" s="4"/>
      <c r="AB637" s="4"/>
      <c r="AC637" s="4"/>
      <c r="AD637" s="4"/>
      <c r="AE637" s="4"/>
      <c r="AF637" s="4"/>
      <c r="AG637" s="4"/>
      <c r="AH637" s="4"/>
      <c r="AI637" s="4"/>
      <c r="AJ637" s="4"/>
      <c r="AK637" s="4"/>
      <c r="AL637" s="4"/>
      <c r="AM637" s="4"/>
    </row>
  </sheetData>
  <mergeCells count="173">
    <mergeCell ref="D592:N592"/>
    <mergeCell ref="B285:B286"/>
    <mergeCell ref="H93:J93"/>
    <mergeCell ref="I138:J138"/>
    <mergeCell ref="C305:D305"/>
    <mergeCell ref="J305:K305"/>
    <mergeCell ref="C310:D310"/>
    <mergeCell ref="J310:K310"/>
    <mergeCell ref="C315:D315"/>
    <mergeCell ref="C507:D507"/>
    <mergeCell ref="C482:D482"/>
    <mergeCell ref="J482:K482"/>
    <mergeCell ref="C450:D450"/>
    <mergeCell ref="C470:D470"/>
    <mergeCell ref="C474:H474"/>
    <mergeCell ref="J502:K502"/>
    <mergeCell ref="J430:K430"/>
    <mergeCell ref="J445:K445"/>
    <mergeCell ref="J470:K470"/>
    <mergeCell ref="J465:K465"/>
    <mergeCell ref="J355:K355"/>
    <mergeCell ref="C420:D420"/>
    <mergeCell ref="C425:D425"/>
    <mergeCell ref="C430:D430"/>
    <mergeCell ref="C618:M618"/>
    <mergeCell ref="B281:B282"/>
    <mergeCell ref="C390:D390"/>
    <mergeCell ref="J390:K390"/>
    <mergeCell ref="C395:D395"/>
    <mergeCell ref="C335:D335"/>
    <mergeCell ref="J335:K335"/>
    <mergeCell ref="C340:D340"/>
    <mergeCell ref="J405:K405"/>
    <mergeCell ref="J410:K410"/>
    <mergeCell ref="J415:K415"/>
    <mergeCell ref="J420:K420"/>
    <mergeCell ref="J425:K425"/>
    <mergeCell ref="J460:K460"/>
    <mergeCell ref="I474:J474"/>
    <mergeCell ref="K474:R474"/>
    <mergeCell ref="C445:D445"/>
    <mergeCell ref="J507:K507"/>
    <mergeCell ref="C465:D465"/>
    <mergeCell ref="C497:D497"/>
    <mergeCell ref="J497:K497"/>
    <mergeCell ref="J395:K395"/>
    <mergeCell ref="C400:D400"/>
    <mergeCell ref="J400:K400"/>
    <mergeCell ref="E68:F68"/>
    <mergeCell ref="H68:J68"/>
    <mergeCell ref="B5:C5"/>
    <mergeCell ref="I110:J110"/>
    <mergeCell ref="G115:H115"/>
    <mergeCell ref="G120:H120"/>
    <mergeCell ref="K138:R138"/>
    <mergeCell ref="K208:R208"/>
    <mergeCell ref="B277:B278"/>
    <mergeCell ref="I208:J208"/>
    <mergeCell ref="M14:T15"/>
    <mergeCell ref="C602:M602"/>
    <mergeCell ref="C512:D512"/>
    <mergeCell ref="J512:K512"/>
    <mergeCell ref="C537:D537"/>
    <mergeCell ref="J537:K537"/>
    <mergeCell ref="I541:J541"/>
    <mergeCell ref="C588:M588"/>
    <mergeCell ref="C541:H541"/>
    <mergeCell ref="K541:R541"/>
    <mergeCell ref="H571:J571"/>
    <mergeCell ref="K576:M576"/>
    <mergeCell ref="C532:D532"/>
    <mergeCell ref="C547:H547"/>
    <mergeCell ref="J532:K532"/>
    <mergeCell ref="H569:J569"/>
    <mergeCell ref="H576:J576"/>
    <mergeCell ref="C567:O567"/>
    <mergeCell ref="C574:P574"/>
    <mergeCell ref="C581:P581"/>
    <mergeCell ref="L569:N569"/>
    <mergeCell ref="K578:N578"/>
    <mergeCell ref="I577:J577"/>
    <mergeCell ref="I547:J547"/>
    <mergeCell ref="K547:R547"/>
    <mergeCell ref="C405:D405"/>
    <mergeCell ref="C410:D410"/>
    <mergeCell ref="C281:G282"/>
    <mergeCell ref="J315:K315"/>
    <mergeCell ref="C295:D295"/>
    <mergeCell ref="J295:K295"/>
    <mergeCell ref="C300:D300"/>
    <mergeCell ref="C365:D365"/>
    <mergeCell ref="J365:K365"/>
    <mergeCell ref="I384:J384"/>
    <mergeCell ref="C384:H384"/>
    <mergeCell ref="K384:R384"/>
    <mergeCell ref="J340:K340"/>
    <mergeCell ref="C345:D345"/>
    <mergeCell ref="J345:K345"/>
    <mergeCell ref="C350:D350"/>
    <mergeCell ref="J350:K350"/>
    <mergeCell ref="C355:D355"/>
    <mergeCell ref="C415:D415"/>
    <mergeCell ref="C320:D320"/>
    <mergeCell ref="J320:K320"/>
    <mergeCell ref="C325:D325"/>
    <mergeCell ref="J325:K325"/>
    <mergeCell ref="B2:R2"/>
    <mergeCell ref="I267:J267"/>
    <mergeCell ref="K267:R267"/>
    <mergeCell ref="I289:J289"/>
    <mergeCell ref="K289:R289"/>
    <mergeCell ref="C277:G278"/>
    <mergeCell ref="C9:F9"/>
    <mergeCell ref="F14:G15"/>
    <mergeCell ref="C208:H208"/>
    <mergeCell ref="P214:R214"/>
    <mergeCell ref="P144:S144"/>
    <mergeCell ref="C138:H138"/>
    <mergeCell ref="C96:D96"/>
    <mergeCell ref="F96:H96"/>
    <mergeCell ref="I105:J105"/>
    <mergeCell ref="C71:F71"/>
    <mergeCell ref="N68:R68"/>
    <mergeCell ref="N75:R75"/>
    <mergeCell ref="C267:H267"/>
    <mergeCell ref="E3:H3"/>
    <mergeCell ref="B134:C134"/>
    <mergeCell ref="I134:J134"/>
    <mergeCell ref="C551:M551"/>
    <mergeCell ref="U293:V293"/>
    <mergeCell ref="C476:H476"/>
    <mergeCell ref="I476:J476"/>
    <mergeCell ref="K476:R476"/>
    <mergeCell ref="C543:H543"/>
    <mergeCell ref="I543:J543"/>
    <mergeCell ref="K543:R543"/>
    <mergeCell ref="C545:H545"/>
    <mergeCell ref="I545:J545"/>
    <mergeCell ref="K545:R545"/>
    <mergeCell ref="C360:D360"/>
    <mergeCell ref="J360:K360"/>
    <mergeCell ref="C435:D435"/>
    <mergeCell ref="J440:K440"/>
    <mergeCell ref="C527:D527"/>
    <mergeCell ref="J527:K527"/>
    <mergeCell ref="C502:D502"/>
    <mergeCell ref="C487:D487"/>
    <mergeCell ref="J450:K450"/>
    <mergeCell ref="C455:D455"/>
    <mergeCell ref="J455:K455"/>
    <mergeCell ref="C460:D460"/>
    <mergeCell ref="J487:K487"/>
    <mergeCell ref="C517:D517"/>
    <mergeCell ref="J517:K517"/>
    <mergeCell ref="C522:D522"/>
    <mergeCell ref="J522:K522"/>
    <mergeCell ref="N80:R80"/>
    <mergeCell ref="E93:F93"/>
    <mergeCell ref="C285:G286"/>
    <mergeCell ref="C289:H289"/>
    <mergeCell ref="J435:K435"/>
    <mergeCell ref="C440:D440"/>
    <mergeCell ref="C330:D330"/>
    <mergeCell ref="J330:K330"/>
    <mergeCell ref="J300:K300"/>
    <mergeCell ref="C492:D492"/>
    <mergeCell ref="J492:K492"/>
    <mergeCell ref="C370:D370"/>
    <mergeCell ref="J370:K370"/>
    <mergeCell ref="C375:D375"/>
    <mergeCell ref="J375:K375"/>
    <mergeCell ref="C380:D380"/>
    <mergeCell ref="J380:K380"/>
  </mergeCells>
  <conditionalFormatting sqref="N588 N602 N618 P569 P576 P583 N551 N11 N24 N29 N34 N39 N44 N49 N54 N59 N63 N85 N105 N110 N115 N120 N125 N130 N135 N145 N149 N154 N159 N164 N169 N174 N179 N184 N195 N200 N205 N215 N220 N225 N229 N234 N239 N249 N254 N259 N264 N274 N277 N281 N285 N296 N301 N306 N311 N316 N326 N321 N331 N336 N341 N346 N351 N356 N361 N366 N371 N376 N381 N391 N396 N401 N406 N411 N416 N421 N426 N431 N436 N441 N446 N451 N456 N461 N466 N471 N483 N488 N493 N498 N503 N508 N513 N518 N523 N528 N533 N538 P11 R11">
    <cfRule type="cellIs" dxfId="11" priority="301" operator="greaterThan">
      <formula>$G$9</formula>
    </cfRule>
    <cfRule type="cellIs" dxfId="10" priority="302" operator="lessThan">
      <formula>$G$9</formula>
    </cfRule>
    <cfRule type="cellIs" dxfId="9" priority="303" operator="equal">
      <formula>$G$9</formula>
    </cfRule>
  </conditionalFormatting>
  <pageMargins left="0" right="0" top="0" bottom="0" header="0" footer="0"/>
  <pageSetup paperSize="9" scale="95"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sheetPr>
    <tabColor theme="9" tint="-0.249977111117893"/>
  </sheetPr>
  <dimension ref="A1:Y268"/>
  <sheetViews>
    <sheetView topLeftCell="A184" zoomScale="98" zoomScaleNormal="98" workbookViewId="0">
      <selection activeCell="C205" sqref="C205:I205"/>
    </sheetView>
  </sheetViews>
  <sheetFormatPr defaultRowHeight="15"/>
  <cols>
    <col min="1" max="1" width="1.28515625" style="5" customWidth="1"/>
    <col min="2" max="2" width="3.5703125" style="5" customWidth="1"/>
    <col min="3" max="3" width="9.140625" style="5" customWidth="1"/>
    <col min="4" max="9" width="7.7109375" style="5" customWidth="1"/>
    <col min="10" max="10" width="6.42578125" style="5" customWidth="1"/>
    <col min="11" max="11" width="9.140625" style="5"/>
    <col min="12" max="12" width="5.7109375" style="5" customWidth="1"/>
    <col min="13" max="13" width="9.140625" style="5"/>
    <col min="14" max="14" width="7.85546875" style="5" customWidth="1"/>
    <col min="15" max="15" width="2.42578125" style="5" customWidth="1"/>
    <col min="16" max="16" width="8.7109375" style="5" customWidth="1"/>
    <col min="17" max="17" width="2.5703125" style="5" customWidth="1"/>
    <col min="18" max="18" width="8.28515625" style="5" customWidth="1"/>
    <col min="19" max="19" width="8.5703125" style="63" customWidth="1"/>
    <col min="20" max="20" width="10.42578125" style="5" customWidth="1"/>
    <col min="21" max="21" width="0" style="5" hidden="1" customWidth="1"/>
    <col min="22" max="16384" width="9.140625" style="5"/>
  </cols>
  <sheetData>
    <row r="1" spans="1:22" ht="7.5" customHeight="1"/>
    <row r="2" spans="1:22" ht="31.5" customHeight="1">
      <c r="B2" s="393" t="s">
        <v>264</v>
      </c>
      <c r="C2" s="393"/>
      <c r="D2" s="393"/>
      <c r="E2" s="393"/>
      <c r="F2" s="393"/>
      <c r="G2" s="393"/>
      <c r="H2" s="393"/>
      <c r="I2" s="393"/>
      <c r="J2" s="393"/>
      <c r="K2" s="393"/>
      <c r="L2" s="393"/>
      <c r="M2" s="393"/>
      <c r="N2" s="393"/>
      <c r="O2" s="393"/>
      <c r="P2" s="393"/>
      <c r="Q2" s="393"/>
      <c r="R2" s="393"/>
      <c r="S2" s="5"/>
    </row>
    <row r="3" spans="1:22" ht="14.25" customHeight="1">
      <c r="B3" s="25"/>
      <c r="E3" s="380" t="s">
        <v>101</v>
      </c>
      <c r="F3" s="380"/>
      <c r="G3" s="380"/>
      <c r="H3" s="380"/>
      <c r="M3" s="63"/>
      <c r="N3" s="63"/>
    </row>
    <row r="4" spans="1:22" ht="6" customHeight="1"/>
    <row r="5" spans="1:22">
      <c r="B5" s="398" t="s">
        <v>5</v>
      </c>
      <c r="C5" s="398"/>
      <c r="D5" s="167" t="s">
        <v>539</v>
      </c>
      <c r="E5" s="80"/>
      <c r="F5" s="80"/>
      <c r="G5" s="80"/>
      <c r="H5" s="80"/>
      <c r="I5" s="80"/>
      <c r="J5" s="80"/>
      <c r="K5" s="80"/>
      <c r="L5" s="80"/>
      <c r="M5" s="80"/>
      <c r="N5" s="80"/>
      <c r="O5" s="80"/>
      <c r="P5" s="80"/>
      <c r="Q5" s="80"/>
      <c r="R5" s="80"/>
      <c r="S5" s="80"/>
      <c r="T5" s="65"/>
    </row>
    <row r="6" spans="1:22" ht="6" customHeight="1">
      <c r="B6" s="7"/>
      <c r="C6" s="7"/>
      <c r="D6" s="7"/>
      <c r="E6" s="7"/>
      <c r="F6" s="7"/>
      <c r="G6" s="7"/>
      <c r="H6" s="7"/>
      <c r="I6" s="23"/>
      <c r="J6" s="23"/>
      <c r="K6" s="23"/>
      <c r="L6" s="23"/>
      <c r="M6" s="23"/>
      <c r="N6" s="24"/>
      <c r="O6" s="24"/>
      <c r="P6" s="24"/>
    </row>
    <row r="7" spans="1:22" s="33" customFormat="1">
      <c r="A7" s="24"/>
      <c r="B7" s="39"/>
      <c r="C7" s="39"/>
      <c r="D7" s="107" t="s">
        <v>143</v>
      </c>
      <c r="F7" s="53"/>
      <c r="G7" s="53"/>
      <c r="H7" s="66"/>
      <c r="I7" s="39"/>
      <c r="J7" s="39"/>
      <c r="K7" s="39"/>
      <c r="L7" s="14"/>
      <c r="M7" s="62"/>
      <c r="N7" s="40"/>
      <c r="O7" s="24"/>
      <c r="P7" s="24"/>
      <c r="Q7" s="24"/>
      <c r="R7" s="24"/>
      <c r="S7" s="75"/>
      <c r="T7" s="24"/>
    </row>
    <row r="8" spans="1:22" ht="6" customHeight="1">
      <c r="B8" s="7"/>
      <c r="C8" s="7"/>
      <c r="D8" s="7"/>
      <c r="E8" s="7"/>
      <c r="F8" s="7"/>
      <c r="G8" s="7"/>
      <c r="H8" s="7"/>
      <c r="I8" s="7"/>
      <c r="J8" s="7"/>
      <c r="K8" s="7"/>
      <c r="L8" s="7"/>
      <c r="M8" s="7"/>
    </row>
    <row r="9" spans="1:22">
      <c r="C9" s="398" t="s">
        <v>121</v>
      </c>
      <c r="D9" s="398"/>
      <c r="E9" s="398"/>
      <c r="F9" s="399"/>
      <c r="G9" s="54">
        <v>74</v>
      </c>
      <c r="H9" s="24"/>
      <c r="I9" s="24"/>
      <c r="K9" s="41"/>
      <c r="L9" s="41"/>
      <c r="N9" s="85" t="s">
        <v>113</v>
      </c>
      <c r="P9" s="85" t="s">
        <v>113</v>
      </c>
      <c r="Q9" s="50"/>
      <c r="R9" s="85"/>
    </row>
    <row r="10" spans="1:22" ht="11.25" customHeight="1">
      <c r="B10" s="7"/>
      <c r="C10" s="7"/>
      <c r="D10" s="7"/>
      <c r="E10" s="46"/>
      <c r="F10" s="46"/>
      <c r="G10" s="14"/>
      <c r="H10" s="14"/>
      <c r="I10" s="14"/>
      <c r="J10" s="46"/>
      <c r="K10" s="46"/>
      <c r="L10" s="46"/>
      <c r="M10" s="46"/>
      <c r="P10" s="63"/>
    </row>
    <row r="11" spans="1:22">
      <c r="C11" s="418" t="s">
        <v>265</v>
      </c>
      <c r="D11" s="418"/>
      <c r="E11" s="419"/>
      <c r="F11" s="141" t="s">
        <v>266</v>
      </c>
      <c r="G11" s="120">
        <v>8</v>
      </c>
      <c r="I11" s="61" t="s">
        <v>269</v>
      </c>
      <c r="J11" s="144" t="s">
        <v>270</v>
      </c>
      <c r="K11" s="145" t="s">
        <v>271</v>
      </c>
      <c r="N11" s="116">
        <f>SUM(G11:G14)</f>
        <v>75</v>
      </c>
      <c r="O11" s="63"/>
      <c r="P11" s="116">
        <f>SUM(J12:K12)</f>
        <v>75</v>
      </c>
      <c r="Q11" s="63"/>
      <c r="R11" s="63"/>
      <c r="S11" s="5"/>
    </row>
    <row r="12" spans="1:22">
      <c r="B12" s="28"/>
      <c r="C12" s="418"/>
      <c r="D12" s="418"/>
      <c r="E12" s="419"/>
      <c r="F12" s="142" t="s">
        <v>267</v>
      </c>
      <c r="G12" s="116">
        <v>8</v>
      </c>
      <c r="I12" s="39"/>
      <c r="J12" s="121">
        <v>38</v>
      </c>
      <c r="K12" s="122">
        <v>37</v>
      </c>
    </row>
    <row r="13" spans="1:22" ht="15" customHeight="1">
      <c r="B13" s="28"/>
      <c r="C13" s="28"/>
      <c r="F13" s="142" t="s">
        <v>268</v>
      </c>
      <c r="G13" s="116">
        <v>20</v>
      </c>
      <c r="I13" s="69"/>
      <c r="J13" s="69"/>
      <c r="L13" s="308"/>
      <c r="M13" s="413" t="s">
        <v>540</v>
      </c>
      <c r="N13" s="413"/>
      <c r="O13" s="413"/>
      <c r="P13" s="413"/>
      <c r="Q13" s="413"/>
      <c r="R13" s="413"/>
      <c r="S13" s="413"/>
      <c r="T13" s="413"/>
    </row>
    <row r="14" spans="1:22" ht="15.75" customHeight="1">
      <c r="B14" s="28"/>
      <c r="C14" s="28"/>
      <c r="F14" s="143">
        <v>10</v>
      </c>
      <c r="G14" s="116">
        <v>39</v>
      </c>
      <c r="I14" s="63"/>
      <c r="J14" s="63"/>
      <c r="K14" s="63"/>
      <c r="L14" s="69"/>
      <c r="M14" s="413"/>
      <c r="N14" s="413"/>
      <c r="O14" s="413"/>
      <c r="P14" s="413"/>
      <c r="Q14" s="413"/>
      <c r="R14" s="413"/>
      <c r="S14" s="413"/>
      <c r="T14" s="413"/>
    </row>
    <row r="15" spans="1:22" ht="6" customHeight="1">
      <c r="B15" s="7"/>
      <c r="C15" s="7"/>
      <c r="D15" s="7"/>
      <c r="E15" s="60"/>
      <c r="F15" s="46"/>
      <c r="G15" s="14"/>
      <c r="H15" s="46"/>
      <c r="I15" s="60"/>
      <c r="J15" s="46"/>
      <c r="K15" s="46"/>
      <c r="L15" s="46"/>
      <c r="M15" s="46"/>
      <c r="N15" s="4"/>
    </row>
    <row r="16" spans="1:22" ht="18.75">
      <c r="B16" s="101" t="s">
        <v>109</v>
      </c>
      <c r="C16" s="101"/>
      <c r="D16" s="101"/>
      <c r="E16" s="101"/>
      <c r="F16" s="101"/>
      <c r="G16" s="101"/>
      <c r="H16" s="101"/>
      <c r="I16" s="101"/>
      <c r="J16" s="101"/>
      <c r="K16" s="101"/>
      <c r="L16" s="101"/>
      <c r="M16" s="101"/>
      <c r="N16" s="101"/>
      <c r="O16" s="101"/>
      <c r="P16" s="101"/>
      <c r="Q16" s="101"/>
      <c r="R16" s="101"/>
      <c r="S16" s="101"/>
      <c r="T16" s="7"/>
      <c r="U16" s="7"/>
      <c r="V16" s="7"/>
    </row>
    <row r="17" spans="2:22" ht="6" customHeight="1">
      <c r="E17" s="4"/>
      <c r="F17" s="4"/>
      <c r="G17" s="4"/>
      <c r="H17" s="4"/>
      <c r="I17" s="4"/>
      <c r="J17" s="4"/>
      <c r="K17" s="4"/>
      <c r="L17" s="4"/>
      <c r="M17" s="4"/>
      <c r="N17" s="4"/>
      <c r="S17" s="7"/>
      <c r="T17" s="7"/>
      <c r="U17" s="7"/>
      <c r="V17" s="7"/>
    </row>
    <row r="18" spans="2:22" s="7" customFormat="1" ht="15" customHeight="1">
      <c r="B18" s="321" t="s">
        <v>7</v>
      </c>
      <c r="C18" s="15" t="s">
        <v>272</v>
      </c>
      <c r="D18" s="19"/>
      <c r="E18" s="19"/>
      <c r="F18" s="19"/>
      <c r="G18" s="26"/>
      <c r="H18" s="26"/>
      <c r="J18" s="46"/>
      <c r="K18" s="46"/>
      <c r="L18" s="46"/>
      <c r="M18" s="46"/>
      <c r="P18" s="38"/>
      <c r="R18" s="87" t="s">
        <v>261</v>
      </c>
      <c r="S18" s="86"/>
    </row>
    <row r="19" spans="2:22" s="7" customFormat="1" ht="3.75" customHeight="1">
      <c r="C19" s="323"/>
      <c r="J19" s="46"/>
      <c r="K19" s="46"/>
      <c r="L19" s="46"/>
      <c r="M19" s="46"/>
      <c r="P19" s="49"/>
      <c r="R19" s="86"/>
      <c r="S19" s="86"/>
    </row>
    <row r="20" spans="2:22" s="7" customFormat="1" ht="15" customHeight="1">
      <c r="C20" s="323" t="s">
        <v>6</v>
      </c>
      <c r="D20" s="325">
        <v>0</v>
      </c>
      <c r="E20" s="328">
        <v>1</v>
      </c>
      <c r="F20" s="328">
        <v>2</v>
      </c>
      <c r="G20" s="328">
        <v>3</v>
      </c>
      <c r="H20" s="326">
        <v>4</v>
      </c>
      <c r="I20" s="46" t="s">
        <v>12</v>
      </c>
      <c r="J20" s="46"/>
      <c r="K20" s="46"/>
      <c r="L20" s="46"/>
      <c r="M20" s="46"/>
      <c r="N20" s="85" t="s">
        <v>113</v>
      </c>
      <c r="P20" s="85" t="s">
        <v>114</v>
      </c>
      <c r="R20" s="60" t="s">
        <v>171</v>
      </c>
      <c r="S20" s="86"/>
    </row>
    <row r="21" spans="2:22" s="7" customFormat="1" ht="15" customHeight="1">
      <c r="C21" s="323"/>
      <c r="D21" s="117">
        <v>0</v>
      </c>
      <c r="E21" s="118">
        <v>1</v>
      </c>
      <c r="F21" s="118">
        <v>7</v>
      </c>
      <c r="G21" s="118">
        <v>50</v>
      </c>
      <c r="H21" s="119">
        <v>16</v>
      </c>
      <c r="I21" s="46"/>
      <c r="J21" s="46"/>
      <c r="K21" s="46"/>
      <c r="L21" s="46"/>
      <c r="M21" s="46"/>
      <c r="N21" s="116">
        <f>SUM(D21:H21)</f>
        <v>74</v>
      </c>
      <c r="P21" s="170">
        <f>($D$20*D21+$E$20*E21+$F$20*F21+$G$20*G21+$H$20*H21)/$G$9</f>
        <v>3.0945945945945947</v>
      </c>
      <c r="Q21" s="171"/>
      <c r="R21" s="172">
        <f>($D$20*D21+$E$20*E21+$F$20*F21+$G$20*G21+$H$20*H21)/$G$9</f>
        <v>3.0945945945945947</v>
      </c>
    </row>
    <row r="22" spans="2:22" s="7" customFormat="1" ht="10.5" customHeight="1">
      <c r="C22" s="193" t="s">
        <v>259</v>
      </c>
      <c r="D22" s="334">
        <f t="shared" ref="D22:H22" si="0">D21/$G$9</f>
        <v>0</v>
      </c>
      <c r="E22" s="334">
        <f t="shared" si="0"/>
        <v>1.3513513513513514E-2</v>
      </c>
      <c r="F22" s="334">
        <f t="shared" si="0"/>
        <v>9.45945945945946E-2</v>
      </c>
      <c r="G22" s="334">
        <f t="shared" si="0"/>
        <v>0.67567567567567566</v>
      </c>
      <c r="H22" s="334">
        <f t="shared" si="0"/>
        <v>0.21621621621621623</v>
      </c>
      <c r="I22" s="134"/>
      <c r="J22" s="46"/>
      <c r="K22" s="46"/>
      <c r="L22" s="46"/>
      <c r="M22" s="46"/>
      <c r="N22" s="60"/>
      <c r="P22" s="206"/>
      <c r="Q22" s="171"/>
      <c r="R22" s="171"/>
      <c r="S22" s="49"/>
    </row>
    <row r="23" spans="2:22" s="7" customFormat="1">
      <c r="B23" s="321" t="s">
        <v>8</v>
      </c>
      <c r="C23" s="15" t="s">
        <v>273</v>
      </c>
      <c r="D23" s="19"/>
      <c r="E23" s="17"/>
      <c r="F23" s="17"/>
      <c r="G23" s="17"/>
      <c r="H23" s="17"/>
      <c r="I23" s="46"/>
      <c r="J23" s="46"/>
      <c r="K23" s="46"/>
      <c r="L23" s="46"/>
      <c r="M23" s="46"/>
      <c r="N23" s="60"/>
      <c r="P23" s="206"/>
      <c r="Q23" s="171"/>
      <c r="R23" s="171"/>
      <c r="S23" s="49"/>
    </row>
    <row r="24" spans="2:22" s="7" customFormat="1" ht="3.75" customHeight="1">
      <c r="B24" s="9"/>
      <c r="C24" s="46"/>
      <c r="E24" s="46"/>
      <c r="F24" s="46"/>
      <c r="G24" s="46"/>
      <c r="H24" s="46"/>
      <c r="I24" s="46"/>
      <c r="J24" s="46"/>
      <c r="K24" s="46"/>
      <c r="L24" s="46"/>
      <c r="M24" s="46"/>
      <c r="N24" s="60"/>
      <c r="P24" s="206"/>
      <c r="Q24" s="171"/>
      <c r="R24" s="171"/>
      <c r="S24" s="49"/>
    </row>
    <row r="25" spans="2:22" s="7" customFormat="1">
      <c r="B25" s="9"/>
      <c r="C25" s="323" t="s">
        <v>6</v>
      </c>
      <c r="D25" s="325">
        <v>0</v>
      </c>
      <c r="E25" s="328">
        <v>1</v>
      </c>
      <c r="F25" s="328">
        <v>2</v>
      </c>
      <c r="G25" s="328">
        <v>3</v>
      </c>
      <c r="H25" s="326">
        <v>4</v>
      </c>
      <c r="I25" s="46" t="s">
        <v>12</v>
      </c>
      <c r="J25" s="46"/>
      <c r="K25" s="46"/>
      <c r="L25" s="46"/>
      <c r="M25" s="46"/>
      <c r="N25" s="60"/>
      <c r="P25" s="206"/>
      <c r="Q25" s="171"/>
      <c r="R25" s="171"/>
      <c r="S25" s="49"/>
    </row>
    <row r="26" spans="2:22" s="7" customFormat="1" ht="15" customHeight="1">
      <c r="C26" s="323"/>
      <c r="D26" s="117">
        <v>15</v>
      </c>
      <c r="E26" s="118">
        <v>17</v>
      </c>
      <c r="F26" s="118">
        <v>21</v>
      </c>
      <c r="G26" s="118">
        <v>16</v>
      </c>
      <c r="H26" s="119">
        <v>5</v>
      </c>
      <c r="I26" s="46"/>
      <c r="J26" s="46"/>
      <c r="K26" s="46"/>
      <c r="L26" s="46"/>
      <c r="M26" s="46"/>
      <c r="N26" s="116">
        <f>SUM(D26:H26)</f>
        <v>74</v>
      </c>
      <c r="P26" s="170">
        <f>($D$20*D26+$E$20*E26+$F$20*F26+$G$20*G26+$H$20*H26)/$G$9</f>
        <v>1.7162162162162162</v>
      </c>
      <c r="Q26" s="171"/>
      <c r="R26" s="174">
        <f>($D$25*H26+$E$25*G26+$F$25*F26+$G$25*E26+$H$25*D26)/$G$9</f>
        <v>2.2837837837837838</v>
      </c>
    </row>
    <row r="27" spans="2:22" s="7" customFormat="1" ht="10.5" customHeight="1">
      <c r="B27" s="9"/>
      <c r="C27" s="193" t="s">
        <v>259</v>
      </c>
      <c r="D27" s="334">
        <f t="shared" ref="D27:H27" si="1">D26/$G$9</f>
        <v>0.20270270270270271</v>
      </c>
      <c r="E27" s="334">
        <f t="shared" si="1"/>
        <v>0.22972972972972974</v>
      </c>
      <c r="F27" s="334">
        <f t="shared" si="1"/>
        <v>0.28378378378378377</v>
      </c>
      <c r="G27" s="334">
        <f t="shared" si="1"/>
        <v>0.21621621621621623</v>
      </c>
      <c r="H27" s="334">
        <f t="shared" si="1"/>
        <v>6.7567567567567571E-2</v>
      </c>
      <c r="I27" s="134"/>
      <c r="J27" s="46"/>
      <c r="K27" s="46"/>
      <c r="L27" s="46"/>
      <c r="M27" s="46"/>
      <c r="N27" s="60"/>
      <c r="P27" s="206"/>
      <c r="Q27" s="171"/>
      <c r="R27" s="171"/>
      <c r="S27" s="49"/>
    </row>
    <row r="28" spans="2:22" s="7" customFormat="1">
      <c r="B28" s="2" t="s">
        <v>9</v>
      </c>
      <c r="C28" s="8" t="s">
        <v>274</v>
      </c>
      <c r="D28" s="46"/>
      <c r="E28" s="46"/>
      <c r="F28" s="46"/>
      <c r="G28" s="46"/>
      <c r="J28" s="46"/>
      <c r="K28" s="46"/>
      <c r="L28" s="46"/>
      <c r="M28" s="46"/>
      <c r="N28" s="60"/>
      <c r="P28" s="206"/>
      <c r="Q28" s="171"/>
      <c r="R28" s="171"/>
      <c r="S28" s="49"/>
    </row>
    <row r="29" spans="2:22" s="7" customFormat="1" ht="3.75" customHeight="1">
      <c r="J29" s="46"/>
      <c r="K29" s="46"/>
      <c r="L29" s="46"/>
      <c r="M29" s="46"/>
      <c r="N29" s="60"/>
      <c r="P29" s="206"/>
      <c r="Q29" s="171"/>
      <c r="R29" s="171"/>
      <c r="S29" s="49"/>
    </row>
    <row r="30" spans="2:22" s="7" customFormat="1">
      <c r="C30" s="323" t="s">
        <v>6</v>
      </c>
      <c r="D30" s="325">
        <v>0</v>
      </c>
      <c r="E30" s="328">
        <v>1</v>
      </c>
      <c r="F30" s="328">
        <v>2</v>
      </c>
      <c r="G30" s="328">
        <v>3</v>
      </c>
      <c r="H30" s="326">
        <v>4</v>
      </c>
      <c r="I30" s="46" t="s">
        <v>12</v>
      </c>
      <c r="J30" s="46"/>
      <c r="K30" s="46"/>
      <c r="L30" s="46"/>
      <c r="M30" s="46"/>
      <c r="N30" s="60"/>
      <c r="P30" s="206"/>
      <c r="Q30" s="171"/>
      <c r="R30" s="171"/>
      <c r="S30" s="49"/>
    </row>
    <row r="31" spans="2:22" s="7" customFormat="1" ht="15" customHeight="1">
      <c r="C31" s="323"/>
      <c r="D31" s="117">
        <v>45</v>
      </c>
      <c r="E31" s="118">
        <v>22</v>
      </c>
      <c r="F31" s="118">
        <v>3</v>
      </c>
      <c r="G31" s="118">
        <v>3</v>
      </c>
      <c r="H31" s="119">
        <v>1</v>
      </c>
      <c r="I31" s="46"/>
      <c r="J31" s="46"/>
      <c r="K31" s="46"/>
      <c r="L31" s="46"/>
      <c r="M31" s="46"/>
      <c r="N31" s="116">
        <f>SUM(D31:H31)</f>
        <v>74</v>
      </c>
      <c r="P31" s="170">
        <f>($D$20*D31+$E$20*E31+$F$20*F31+$G$20*G31+$H$20*H31)/$G$9</f>
        <v>0.55405405405405406</v>
      </c>
      <c r="Q31" s="171"/>
      <c r="R31" s="174">
        <f>($D$25*H31+$E$25*G31+$F$25*F31+$G$25*E31+$H$25*D31)/$G$9</f>
        <v>3.4459459459459461</v>
      </c>
    </row>
    <row r="32" spans="2:22" s="7" customFormat="1" ht="10.5" customHeight="1">
      <c r="C32" s="193" t="s">
        <v>259</v>
      </c>
      <c r="D32" s="334">
        <f t="shared" ref="D32:H32" si="2">D31/$G$9</f>
        <v>0.60810810810810811</v>
      </c>
      <c r="E32" s="334">
        <f t="shared" si="2"/>
        <v>0.29729729729729731</v>
      </c>
      <c r="F32" s="334">
        <f t="shared" si="2"/>
        <v>4.0540540540540543E-2</v>
      </c>
      <c r="G32" s="334">
        <f t="shared" si="2"/>
        <v>4.0540540540540543E-2</v>
      </c>
      <c r="H32" s="334">
        <f t="shared" si="2"/>
        <v>1.3513513513513514E-2</v>
      </c>
      <c r="I32" s="134"/>
      <c r="J32" s="46"/>
      <c r="K32" s="46"/>
      <c r="L32" s="46"/>
      <c r="M32" s="46"/>
      <c r="N32" s="60"/>
      <c r="P32" s="206"/>
      <c r="Q32" s="171"/>
      <c r="R32" s="171"/>
      <c r="S32" s="49"/>
    </row>
    <row r="33" spans="2:21" s="7" customFormat="1">
      <c r="B33" s="2" t="s">
        <v>10</v>
      </c>
      <c r="C33" s="8" t="s">
        <v>275</v>
      </c>
      <c r="J33" s="46"/>
      <c r="K33" s="46"/>
      <c r="N33" s="60"/>
      <c r="P33" s="206"/>
      <c r="Q33" s="171"/>
      <c r="R33" s="171"/>
      <c r="S33" s="49"/>
    </row>
    <row r="34" spans="2:21" s="7" customFormat="1" ht="3.75" customHeight="1">
      <c r="J34" s="46"/>
      <c r="K34" s="46"/>
      <c r="N34" s="60"/>
      <c r="P34" s="206"/>
      <c r="Q34" s="171"/>
      <c r="R34" s="171"/>
      <c r="S34" s="49"/>
    </row>
    <row r="35" spans="2:21" s="7" customFormat="1">
      <c r="C35" s="323" t="s">
        <v>276</v>
      </c>
      <c r="D35" s="325">
        <v>0</v>
      </c>
      <c r="E35" s="328">
        <v>1</v>
      </c>
      <c r="F35" s="328">
        <v>2</v>
      </c>
      <c r="G35" s="328">
        <v>3</v>
      </c>
      <c r="H35" s="326">
        <v>4</v>
      </c>
      <c r="I35" s="46" t="s">
        <v>277</v>
      </c>
      <c r="J35" s="46"/>
      <c r="K35" s="46"/>
      <c r="N35" s="60"/>
      <c r="P35" s="206"/>
      <c r="Q35" s="171"/>
      <c r="R35" s="171"/>
      <c r="S35" s="49"/>
    </row>
    <row r="36" spans="2:21" s="7" customFormat="1" ht="15" customHeight="1">
      <c r="C36" s="323"/>
      <c r="D36" s="117">
        <v>0</v>
      </c>
      <c r="E36" s="118">
        <v>1</v>
      </c>
      <c r="F36" s="118">
        <v>2</v>
      </c>
      <c r="G36" s="118">
        <v>25</v>
      </c>
      <c r="H36" s="119">
        <v>46</v>
      </c>
      <c r="I36" s="46"/>
      <c r="J36" s="46"/>
      <c r="K36" s="46"/>
      <c r="L36" s="46"/>
      <c r="M36" s="46"/>
      <c r="N36" s="116">
        <f>SUM(D36:H36)</f>
        <v>74</v>
      </c>
      <c r="P36" s="170">
        <f>($D$20*D36+$E$20*E36+$F$20*F36+$G$20*G36+$H$20*H36)/$G$9</f>
        <v>3.5675675675675675</v>
      </c>
      <c r="Q36" s="171"/>
      <c r="R36" s="174">
        <f>($D$20*D36+$E$20*E36+$F$20*F36+$G$20*G36+$H$20*H36)/$G$9</f>
        <v>3.5675675675675675</v>
      </c>
    </row>
    <row r="37" spans="2:21" s="7" customFormat="1" ht="10.5" customHeight="1">
      <c r="C37" s="193" t="s">
        <v>259</v>
      </c>
      <c r="D37" s="334">
        <f t="shared" ref="D37:H37" si="3">D36/$G$9</f>
        <v>0</v>
      </c>
      <c r="E37" s="334">
        <f t="shared" si="3"/>
        <v>1.3513513513513514E-2</v>
      </c>
      <c r="F37" s="334">
        <f t="shared" si="3"/>
        <v>2.7027027027027029E-2</v>
      </c>
      <c r="G37" s="334">
        <f t="shared" si="3"/>
        <v>0.33783783783783783</v>
      </c>
      <c r="H37" s="334">
        <f t="shared" si="3"/>
        <v>0.6216216216216216</v>
      </c>
      <c r="I37" s="134"/>
      <c r="K37" s="46"/>
      <c r="N37" s="60"/>
      <c r="P37" s="206"/>
      <c r="Q37" s="171"/>
      <c r="R37" s="171"/>
      <c r="S37" s="49"/>
    </row>
    <row r="38" spans="2:21" s="7" customFormat="1">
      <c r="B38" s="2" t="s">
        <v>11</v>
      </c>
      <c r="C38" s="8" t="s">
        <v>278</v>
      </c>
      <c r="J38" s="46"/>
      <c r="K38" s="46"/>
      <c r="N38" s="60"/>
      <c r="P38" s="206"/>
      <c r="Q38" s="171"/>
      <c r="R38" s="171"/>
      <c r="S38" s="49"/>
    </row>
    <row r="39" spans="2:21" s="7" customFormat="1" ht="3.75" customHeight="1">
      <c r="J39" s="46"/>
      <c r="K39" s="46"/>
      <c r="N39" s="60"/>
      <c r="P39" s="206"/>
      <c r="Q39" s="171"/>
      <c r="R39" s="171"/>
      <c r="S39" s="49"/>
    </row>
    <row r="40" spans="2:21" s="7" customFormat="1">
      <c r="C40" s="323" t="s">
        <v>279</v>
      </c>
      <c r="D40" s="325">
        <v>0</v>
      </c>
      <c r="E40" s="328">
        <v>1</v>
      </c>
      <c r="F40" s="328">
        <v>2</v>
      </c>
      <c r="G40" s="328">
        <v>3</v>
      </c>
      <c r="H40" s="326">
        <v>4</v>
      </c>
      <c r="I40" s="46" t="s">
        <v>280</v>
      </c>
      <c r="K40" s="46"/>
      <c r="L40" s="23"/>
      <c r="M40" s="23"/>
      <c r="N40" s="60"/>
      <c r="P40" s="206"/>
      <c r="Q40" s="171"/>
    </row>
    <row r="41" spans="2:21" s="46" customFormat="1" ht="15.75" customHeight="1">
      <c r="D41" s="117">
        <v>0</v>
      </c>
      <c r="E41" s="118">
        <v>12</v>
      </c>
      <c r="F41" s="118">
        <v>43</v>
      </c>
      <c r="G41" s="118">
        <v>17</v>
      </c>
      <c r="H41" s="119">
        <v>2</v>
      </c>
      <c r="L41" s="14"/>
      <c r="M41" s="14"/>
      <c r="N41" s="116">
        <f>SUM(D41:H41)</f>
        <v>74</v>
      </c>
      <c r="O41" s="7"/>
      <c r="P41" s="170">
        <f>($D$20*D41+$E$20*E41+$F$20*F41+$G$20*G41+$H$20*H41)/$G$9</f>
        <v>2.1216216216216215</v>
      </c>
      <c r="Q41" s="171"/>
      <c r="R41" s="174">
        <f>($D$25*H41+$E$25*G41+$F$25*F41+$G$25*E41+$H$25*D41)/$G$9</f>
        <v>1.8783783783783783</v>
      </c>
      <c r="S41" s="279" t="s">
        <v>512</v>
      </c>
      <c r="T41" s="7"/>
    </row>
    <row r="42" spans="2:21" s="46" customFormat="1" ht="10.5" customHeight="1">
      <c r="C42" s="193" t="s">
        <v>259</v>
      </c>
      <c r="D42" s="334">
        <f t="shared" ref="D42:H42" si="4">D41/$G$9</f>
        <v>0</v>
      </c>
      <c r="E42" s="334">
        <f t="shared" si="4"/>
        <v>0.16216216216216217</v>
      </c>
      <c r="F42" s="334">
        <f t="shared" si="4"/>
        <v>0.58108108108108103</v>
      </c>
      <c r="G42" s="334">
        <f t="shared" si="4"/>
        <v>0.22972972972972974</v>
      </c>
      <c r="H42" s="334">
        <f t="shared" si="4"/>
        <v>2.7027027027027029E-2</v>
      </c>
      <c r="I42" s="134"/>
      <c r="L42" s="14"/>
      <c r="M42" s="14"/>
      <c r="N42" s="7"/>
      <c r="O42" s="7"/>
      <c r="P42" s="171"/>
      <c r="Q42" s="171"/>
      <c r="R42" s="171"/>
      <c r="S42" s="7"/>
      <c r="T42" s="7"/>
    </row>
    <row r="43" spans="2:21" s="7" customFormat="1">
      <c r="B43" s="2" t="s">
        <v>13</v>
      </c>
      <c r="C43" s="8" t="s">
        <v>281</v>
      </c>
      <c r="D43" s="11"/>
      <c r="E43" s="11"/>
      <c r="F43" s="11"/>
      <c r="K43" s="46"/>
      <c r="L43" s="23"/>
      <c r="M43" s="23"/>
      <c r="N43" s="60"/>
      <c r="P43" s="206"/>
      <c r="Q43" s="171"/>
      <c r="R43" s="171"/>
      <c r="S43" s="49"/>
    </row>
    <row r="44" spans="2:21" s="7" customFormat="1" ht="3.75" customHeight="1">
      <c r="K44" s="46"/>
      <c r="L44" s="23"/>
      <c r="M44" s="23"/>
      <c r="N44" s="62"/>
      <c r="O44" s="23"/>
      <c r="P44" s="207"/>
      <c r="Q44" s="182"/>
      <c r="R44" s="182"/>
      <c r="S44" s="49"/>
      <c r="U44" s="23"/>
    </row>
    <row r="45" spans="2:21" s="7" customFormat="1">
      <c r="C45" s="323" t="s">
        <v>282</v>
      </c>
      <c r="D45" s="325">
        <v>0</v>
      </c>
      <c r="E45" s="328">
        <v>1</v>
      </c>
      <c r="F45" s="328">
        <v>2</v>
      </c>
      <c r="G45" s="328">
        <v>3</v>
      </c>
      <c r="H45" s="326">
        <v>4</v>
      </c>
      <c r="I45" s="46" t="s">
        <v>283</v>
      </c>
      <c r="K45" s="46"/>
      <c r="L45" s="23"/>
      <c r="M45" s="23"/>
      <c r="N45" s="62"/>
      <c r="O45" s="23"/>
      <c r="P45" s="207"/>
      <c r="Q45" s="182"/>
      <c r="U45" s="23"/>
    </row>
    <row r="46" spans="2:21" s="7" customFormat="1" ht="15" customHeight="1">
      <c r="C46" s="323"/>
      <c r="D46" s="117">
        <v>1</v>
      </c>
      <c r="E46" s="118">
        <v>21</v>
      </c>
      <c r="F46" s="118">
        <v>42</v>
      </c>
      <c r="G46" s="118">
        <v>10</v>
      </c>
      <c r="H46" s="119">
        <v>0</v>
      </c>
      <c r="I46" s="46"/>
      <c r="J46" s="46"/>
      <c r="K46" s="46"/>
      <c r="L46" s="46"/>
      <c r="M46" s="14"/>
      <c r="N46" s="116">
        <f>SUM(D46:H46)</f>
        <v>74</v>
      </c>
      <c r="P46" s="170">
        <f>($D$20*D46+$E$20*E46+$F$20*F46+$G$20*G46+$H$20*H46)/$G$9</f>
        <v>1.8243243243243243</v>
      </c>
      <c r="Q46" s="171"/>
      <c r="R46" s="174">
        <f>($D$25*H46+$E$25*G46+$F$25*F46+$G$25*E46+$H$25*D46)/$G$9</f>
        <v>2.1756756756756759</v>
      </c>
      <c r="S46" s="279" t="s">
        <v>512</v>
      </c>
    </row>
    <row r="47" spans="2:21" s="7" customFormat="1" ht="10.5" customHeight="1">
      <c r="C47" s="193" t="s">
        <v>259</v>
      </c>
      <c r="D47" s="334">
        <f t="shared" ref="D47:H47" si="5">D46/$G$9</f>
        <v>1.3513513513513514E-2</v>
      </c>
      <c r="E47" s="334">
        <f t="shared" si="5"/>
        <v>0.28378378378378377</v>
      </c>
      <c r="F47" s="334">
        <f t="shared" si="5"/>
        <v>0.56756756756756754</v>
      </c>
      <c r="G47" s="334">
        <f t="shared" si="5"/>
        <v>0.13513513513513514</v>
      </c>
      <c r="H47" s="334">
        <f t="shared" si="5"/>
        <v>0</v>
      </c>
      <c r="I47" s="134"/>
      <c r="K47" s="46"/>
      <c r="M47" s="23"/>
      <c r="N47" s="62"/>
      <c r="O47" s="23"/>
      <c r="P47" s="207"/>
      <c r="Q47" s="182"/>
      <c r="R47" s="182"/>
      <c r="S47" s="49"/>
      <c r="U47" s="23"/>
    </row>
    <row r="48" spans="2:21" s="7" customFormat="1">
      <c r="B48" s="2" t="s">
        <v>15</v>
      </c>
      <c r="C48" s="8" t="s">
        <v>284</v>
      </c>
      <c r="D48" s="46"/>
      <c r="E48" s="46"/>
      <c r="F48" s="46"/>
      <c r="G48" s="46"/>
      <c r="H48" s="46"/>
      <c r="I48" s="46"/>
      <c r="K48" s="46"/>
      <c r="M48" s="23"/>
      <c r="N48" s="62"/>
      <c r="O48" s="23"/>
      <c r="P48" s="207"/>
      <c r="Q48" s="182"/>
      <c r="R48" s="182"/>
      <c r="S48" s="49"/>
      <c r="U48" s="23"/>
    </row>
    <row r="49" spans="2:21" s="7" customFormat="1" ht="3.75" customHeight="1">
      <c r="C49" s="323"/>
      <c r="D49" s="46"/>
      <c r="E49" s="46"/>
      <c r="F49" s="46"/>
      <c r="G49" s="46"/>
      <c r="H49" s="46"/>
      <c r="I49" s="46"/>
      <c r="K49" s="46"/>
      <c r="M49" s="23"/>
      <c r="N49" s="62"/>
      <c r="O49" s="23"/>
      <c r="P49" s="207"/>
      <c r="Q49" s="182"/>
      <c r="R49" s="182"/>
      <c r="S49" s="49"/>
      <c r="U49" s="23"/>
    </row>
    <row r="50" spans="2:21" s="7" customFormat="1">
      <c r="C50" s="323" t="s">
        <v>6</v>
      </c>
      <c r="D50" s="325">
        <v>0</v>
      </c>
      <c r="E50" s="328">
        <v>1</v>
      </c>
      <c r="F50" s="328">
        <v>2</v>
      </c>
      <c r="G50" s="328">
        <v>3</v>
      </c>
      <c r="H50" s="326">
        <v>4</v>
      </c>
      <c r="I50" s="46" t="s">
        <v>12</v>
      </c>
      <c r="K50" s="46"/>
      <c r="M50" s="23"/>
      <c r="N50" s="62"/>
      <c r="O50" s="23"/>
      <c r="P50" s="207"/>
      <c r="Q50" s="182"/>
      <c r="R50" s="182"/>
      <c r="S50" s="49"/>
      <c r="U50" s="23"/>
    </row>
    <row r="51" spans="2:21" s="7" customFormat="1" ht="15" customHeight="1">
      <c r="C51" s="323"/>
      <c r="D51" s="117">
        <v>0</v>
      </c>
      <c r="E51" s="118">
        <v>0</v>
      </c>
      <c r="F51" s="118">
        <v>10</v>
      </c>
      <c r="G51" s="118">
        <v>33</v>
      </c>
      <c r="H51" s="119">
        <v>31</v>
      </c>
      <c r="I51" s="46"/>
      <c r="J51" s="46"/>
      <c r="K51" s="46"/>
      <c r="L51" s="46"/>
      <c r="M51" s="14"/>
      <c r="N51" s="116">
        <f>SUM(D51:H51)</f>
        <v>74</v>
      </c>
      <c r="P51" s="170">
        <f>($D$20*D51+$E$20*E51+$F$20*F51+$G$20*G51+$H$20*H51)/$G$9</f>
        <v>3.2837837837837838</v>
      </c>
      <c r="Q51" s="171"/>
      <c r="R51" s="174">
        <f>($D$25*D51+$E$25*E51+$F$25*F51+$G$25*G51+$H$25*H51)/$G$9</f>
        <v>3.2837837837837838</v>
      </c>
    </row>
    <row r="52" spans="2:21" s="7" customFormat="1" ht="10.5" customHeight="1">
      <c r="C52" s="193" t="s">
        <v>259</v>
      </c>
      <c r="D52" s="334">
        <f t="shared" ref="D52:H52" si="6">D51/$G$9</f>
        <v>0</v>
      </c>
      <c r="E52" s="334">
        <f t="shared" si="6"/>
        <v>0</v>
      </c>
      <c r="F52" s="334">
        <f t="shared" si="6"/>
        <v>0.13513513513513514</v>
      </c>
      <c r="G52" s="334">
        <f t="shared" si="6"/>
        <v>0.44594594594594594</v>
      </c>
      <c r="H52" s="334">
        <f t="shared" si="6"/>
        <v>0.41891891891891891</v>
      </c>
      <c r="I52" s="134"/>
      <c r="K52" s="46"/>
      <c r="M52" s="23"/>
      <c r="N52" s="62"/>
      <c r="O52" s="23"/>
      <c r="P52" s="207"/>
      <c r="Q52" s="182"/>
      <c r="R52" s="182"/>
      <c r="S52" s="49"/>
      <c r="U52" s="23"/>
    </row>
    <row r="53" spans="2:21" s="7" customFormat="1">
      <c r="B53" s="2" t="s">
        <v>16</v>
      </c>
      <c r="C53" s="8" t="s">
        <v>285</v>
      </c>
      <c r="D53" s="46"/>
      <c r="E53" s="46"/>
      <c r="F53" s="46"/>
      <c r="G53" s="46"/>
      <c r="H53" s="46"/>
      <c r="I53" s="46"/>
      <c r="K53" s="46"/>
      <c r="M53" s="23"/>
      <c r="N53" s="62"/>
      <c r="O53" s="23"/>
      <c r="P53" s="207"/>
      <c r="Q53" s="182"/>
      <c r="R53" s="182"/>
      <c r="S53" s="49"/>
      <c r="U53" s="23"/>
    </row>
    <row r="54" spans="2:21" s="7" customFormat="1" ht="3.75" customHeight="1">
      <c r="D54" s="46"/>
      <c r="E54" s="46"/>
      <c r="F54" s="46"/>
      <c r="G54" s="46"/>
      <c r="H54" s="46"/>
      <c r="I54" s="46"/>
      <c r="K54" s="46"/>
      <c r="M54" s="23"/>
      <c r="N54" s="62"/>
      <c r="O54" s="23"/>
      <c r="P54" s="207"/>
      <c r="Q54" s="182"/>
      <c r="R54" s="182"/>
      <c r="S54" s="49"/>
      <c r="U54" s="23"/>
    </row>
    <row r="55" spans="2:21" s="7" customFormat="1">
      <c r="C55" s="323" t="s">
        <v>6</v>
      </c>
      <c r="D55" s="325">
        <v>0</v>
      </c>
      <c r="E55" s="328">
        <v>1</v>
      </c>
      <c r="F55" s="328">
        <v>2</v>
      </c>
      <c r="G55" s="328">
        <v>3</v>
      </c>
      <c r="H55" s="326">
        <v>4</v>
      </c>
      <c r="I55" s="46" t="s">
        <v>12</v>
      </c>
      <c r="K55" s="46"/>
      <c r="M55" s="23"/>
      <c r="N55" s="62"/>
      <c r="O55" s="23"/>
      <c r="P55" s="207"/>
      <c r="Q55" s="182"/>
      <c r="R55" s="182"/>
      <c r="S55" s="49"/>
      <c r="U55" s="23"/>
    </row>
    <row r="56" spans="2:21" s="7" customFormat="1" ht="15" customHeight="1">
      <c r="C56" s="323"/>
      <c r="D56" s="117">
        <v>0</v>
      </c>
      <c r="E56" s="118">
        <v>1</v>
      </c>
      <c r="F56" s="118">
        <v>3</v>
      </c>
      <c r="G56" s="118">
        <v>38</v>
      </c>
      <c r="H56" s="119">
        <v>32</v>
      </c>
      <c r="I56" s="46"/>
      <c r="J56" s="46"/>
      <c r="K56" s="46"/>
      <c r="L56" s="46"/>
      <c r="M56" s="14"/>
      <c r="N56" s="116">
        <f>SUM(D56:H56)</f>
        <v>74</v>
      </c>
      <c r="P56" s="170">
        <f>($D$20*D56+$E$20*E56+$F$20*F56+$G$20*G56+$H$20*H56)/$G$9</f>
        <v>3.3648648648648649</v>
      </c>
      <c r="Q56" s="171"/>
      <c r="R56" s="174">
        <f>($D$25*D56+$E$25*E56+$F$25*F56+$G$25*G56+$H$25*H56)/$G$9</f>
        <v>3.3648648648648649</v>
      </c>
    </row>
    <row r="57" spans="2:21" s="7" customFormat="1" ht="9.75" customHeight="1">
      <c r="C57" s="193" t="s">
        <v>259</v>
      </c>
      <c r="D57" s="334">
        <f t="shared" ref="D57:H57" si="7">D56/$G$9</f>
        <v>0</v>
      </c>
      <c r="E57" s="334">
        <f t="shared" si="7"/>
        <v>1.3513513513513514E-2</v>
      </c>
      <c r="F57" s="334">
        <f t="shared" si="7"/>
        <v>4.0540540540540543E-2</v>
      </c>
      <c r="G57" s="334">
        <f t="shared" si="7"/>
        <v>0.51351351351351349</v>
      </c>
      <c r="H57" s="334">
        <f t="shared" si="7"/>
        <v>0.43243243243243246</v>
      </c>
      <c r="I57" s="134"/>
      <c r="K57" s="46"/>
      <c r="M57" s="23"/>
      <c r="N57" s="77"/>
      <c r="O57" s="23"/>
      <c r="P57" s="182"/>
      <c r="Q57" s="182"/>
      <c r="R57" s="182"/>
      <c r="S57" s="49"/>
      <c r="U57" s="23"/>
    </row>
    <row r="58" spans="2:21" s="7" customFormat="1" ht="15" customHeight="1">
      <c r="B58" s="2" t="s">
        <v>19</v>
      </c>
      <c r="C58" s="8" t="s">
        <v>286</v>
      </c>
      <c r="D58" s="46"/>
      <c r="E58" s="46"/>
      <c r="F58" s="46"/>
      <c r="G58" s="46"/>
      <c r="H58" s="46"/>
      <c r="I58" s="46"/>
      <c r="K58" s="46"/>
      <c r="M58" s="23"/>
      <c r="N58" s="62"/>
      <c r="O58" s="23"/>
      <c r="P58" s="207"/>
      <c r="Q58" s="182"/>
      <c r="R58" s="182"/>
      <c r="S58" s="49"/>
      <c r="U58" s="23"/>
    </row>
    <row r="59" spans="2:21" s="7" customFormat="1" ht="4.5" customHeight="1">
      <c r="D59" s="46"/>
      <c r="E59" s="46"/>
      <c r="F59" s="46"/>
      <c r="G59" s="46"/>
      <c r="H59" s="46"/>
      <c r="I59" s="46"/>
      <c r="K59" s="46"/>
      <c r="M59" s="23"/>
      <c r="N59" s="62"/>
      <c r="O59" s="23"/>
      <c r="P59" s="207"/>
      <c r="Q59" s="182"/>
      <c r="R59" s="182"/>
      <c r="S59" s="49"/>
      <c r="U59" s="23"/>
    </row>
    <row r="60" spans="2:21" s="7" customFormat="1" ht="15" customHeight="1">
      <c r="C60" s="323" t="s">
        <v>6</v>
      </c>
      <c r="D60" s="325">
        <v>0</v>
      </c>
      <c r="E60" s="328">
        <v>1</v>
      </c>
      <c r="F60" s="328">
        <v>2</v>
      </c>
      <c r="G60" s="328">
        <v>3</v>
      </c>
      <c r="H60" s="326">
        <v>4</v>
      </c>
      <c r="I60" s="46" t="s">
        <v>12</v>
      </c>
      <c r="K60" s="46"/>
      <c r="M60" s="23"/>
      <c r="N60" s="62"/>
      <c r="O60" s="23"/>
      <c r="P60" s="207"/>
      <c r="Q60" s="182"/>
      <c r="R60" s="182"/>
      <c r="S60" s="49"/>
      <c r="U60" s="23"/>
    </row>
    <row r="61" spans="2:21" s="7" customFormat="1" ht="15" customHeight="1">
      <c r="C61" s="323"/>
      <c r="D61" s="117">
        <v>0</v>
      </c>
      <c r="E61" s="118">
        <v>2</v>
      </c>
      <c r="F61" s="118">
        <v>15</v>
      </c>
      <c r="G61" s="118">
        <v>50</v>
      </c>
      <c r="H61" s="119">
        <v>7</v>
      </c>
      <c r="I61" s="46"/>
      <c r="J61" s="46"/>
      <c r="K61" s="46"/>
      <c r="L61" s="46"/>
      <c r="M61" s="14"/>
      <c r="N61" s="116">
        <f>SUM(D61:H61)</f>
        <v>74</v>
      </c>
      <c r="P61" s="170">
        <f>($D$20*D61+$E$20*E61+$F$20*F61+$G$20*G61+$H$20*H61)/$G$9</f>
        <v>2.8378378378378377</v>
      </c>
      <c r="Q61" s="171"/>
      <c r="R61" s="174">
        <f>($D$25*D61+$E$25*E61+$F$25*F61+$G$25*G61+$H$25*H61)/$G$9</f>
        <v>2.8378378378378377</v>
      </c>
      <c r="S61" s="49"/>
      <c r="U61" s="23"/>
    </row>
    <row r="62" spans="2:21" s="7" customFormat="1" ht="10.5" customHeight="1">
      <c r="C62" s="193" t="s">
        <v>259</v>
      </c>
      <c r="D62" s="334">
        <f t="shared" ref="D62:H62" si="8">D61/$G$9</f>
        <v>0</v>
      </c>
      <c r="E62" s="334">
        <f t="shared" si="8"/>
        <v>2.7027027027027029E-2</v>
      </c>
      <c r="F62" s="334">
        <f t="shared" si="8"/>
        <v>0.20270270270270271</v>
      </c>
      <c r="G62" s="334">
        <f t="shared" si="8"/>
        <v>0.67567567567567566</v>
      </c>
      <c r="H62" s="334">
        <f t="shared" si="8"/>
        <v>9.45945945945946E-2</v>
      </c>
      <c r="I62" s="134"/>
      <c r="K62" s="46"/>
      <c r="M62" s="23"/>
      <c r="N62" s="77"/>
      <c r="O62" s="23"/>
      <c r="P62" s="182"/>
      <c r="Q62" s="182"/>
      <c r="R62" s="182"/>
      <c r="S62" s="49"/>
      <c r="U62" s="23"/>
    </row>
    <row r="63" spans="2:21" s="7" customFormat="1" ht="15" customHeight="1">
      <c r="B63" s="2" t="s">
        <v>20</v>
      </c>
      <c r="C63" s="383" t="s">
        <v>287</v>
      </c>
      <c r="D63" s="383"/>
      <c r="E63" s="383"/>
      <c r="F63" s="383"/>
      <c r="G63" s="383"/>
      <c r="H63" s="383"/>
      <c r="I63" s="383"/>
      <c r="J63" s="383"/>
      <c r="K63" s="383"/>
      <c r="L63" s="383"/>
      <c r="M63" s="383"/>
      <c r="N63" s="77"/>
      <c r="O63" s="23"/>
      <c r="P63" s="182"/>
      <c r="Q63" s="182"/>
      <c r="R63" s="182"/>
      <c r="S63" s="49"/>
      <c r="U63" s="23"/>
    </row>
    <row r="64" spans="2:21" s="7" customFormat="1" ht="15" customHeight="1">
      <c r="C64" s="383"/>
      <c r="D64" s="383"/>
      <c r="E64" s="383"/>
      <c r="F64" s="383"/>
      <c r="G64" s="383"/>
      <c r="H64" s="383"/>
      <c r="I64" s="383"/>
      <c r="J64" s="383"/>
      <c r="K64" s="383"/>
      <c r="L64" s="383"/>
      <c r="M64" s="383"/>
      <c r="N64" s="77"/>
      <c r="O64" s="23"/>
      <c r="P64" s="182"/>
      <c r="Q64" s="182"/>
      <c r="R64" s="182"/>
      <c r="S64" s="49"/>
      <c r="U64" s="23"/>
    </row>
    <row r="65" spans="2:21" s="7" customFormat="1" ht="4.5" customHeight="1">
      <c r="K65" s="46"/>
      <c r="M65" s="23"/>
      <c r="N65" s="77"/>
      <c r="O65" s="23"/>
      <c r="P65" s="182"/>
      <c r="Q65" s="182"/>
      <c r="R65" s="182"/>
      <c r="S65" s="49"/>
      <c r="U65" s="23"/>
    </row>
    <row r="66" spans="2:21" s="7" customFormat="1" ht="15" customHeight="1">
      <c r="C66" s="323" t="s">
        <v>6</v>
      </c>
      <c r="D66" s="325">
        <v>0</v>
      </c>
      <c r="E66" s="328">
        <v>1</v>
      </c>
      <c r="F66" s="328">
        <v>2</v>
      </c>
      <c r="G66" s="328">
        <v>3</v>
      </c>
      <c r="H66" s="326">
        <v>4</v>
      </c>
      <c r="I66" s="46" t="s">
        <v>12</v>
      </c>
      <c r="K66" s="46"/>
      <c r="M66" s="23"/>
      <c r="N66" s="62"/>
      <c r="O66" s="23"/>
      <c r="P66" s="207"/>
      <c r="Q66" s="182"/>
      <c r="R66" s="182"/>
      <c r="S66" s="49"/>
      <c r="U66" s="23"/>
    </row>
    <row r="67" spans="2:21" s="7" customFormat="1" ht="15" customHeight="1">
      <c r="C67" s="323"/>
      <c r="D67" s="117">
        <v>0</v>
      </c>
      <c r="E67" s="118">
        <v>3</v>
      </c>
      <c r="F67" s="118">
        <v>14</v>
      </c>
      <c r="G67" s="118">
        <v>42</v>
      </c>
      <c r="H67" s="119">
        <v>15</v>
      </c>
      <c r="I67" s="46"/>
      <c r="J67" s="46"/>
      <c r="K67" s="46"/>
      <c r="L67" s="46"/>
      <c r="M67" s="14"/>
      <c r="N67" s="116">
        <f>SUM(D67:H67)</f>
        <v>74</v>
      </c>
      <c r="P67" s="170">
        <f>($D$20*D67+$E$20*E67+$F$20*F67+$G$20*G67+$H$20*H67)/$G$9</f>
        <v>2.9324324324324325</v>
      </c>
      <c r="Q67" s="171"/>
      <c r="R67" s="174">
        <f>($D$25*D67+$E$25*E67+$F$25*F67+$G$25*G67+$H$25*H67)/$G$9</f>
        <v>2.9324324324324325</v>
      </c>
      <c r="S67" s="49"/>
      <c r="U67" s="23"/>
    </row>
    <row r="68" spans="2:21" s="7" customFormat="1" ht="10.5" customHeight="1">
      <c r="C68" s="193" t="s">
        <v>259</v>
      </c>
      <c r="D68" s="334">
        <f t="shared" ref="D68:H68" si="9">D67/$G$9</f>
        <v>0</v>
      </c>
      <c r="E68" s="334">
        <f t="shared" si="9"/>
        <v>4.0540540540540543E-2</v>
      </c>
      <c r="F68" s="334">
        <f t="shared" si="9"/>
        <v>0.1891891891891892</v>
      </c>
      <c r="G68" s="334">
        <f t="shared" si="9"/>
        <v>0.56756756756756754</v>
      </c>
      <c r="H68" s="334">
        <f t="shared" si="9"/>
        <v>0.20270270270270271</v>
      </c>
      <c r="I68" s="134"/>
      <c r="K68" s="46"/>
      <c r="M68" s="23"/>
      <c r="N68" s="77"/>
      <c r="O68" s="23"/>
      <c r="P68" s="182"/>
      <c r="Q68" s="182"/>
      <c r="R68" s="182"/>
      <c r="S68" s="49"/>
      <c r="U68" s="23"/>
    </row>
    <row r="69" spans="2:21" s="7" customFormat="1" ht="15" customHeight="1">
      <c r="B69" s="2" t="s">
        <v>22</v>
      </c>
      <c r="C69" s="8" t="s">
        <v>288</v>
      </c>
      <c r="D69" s="46"/>
      <c r="E69" s="46"/>
      <c r="F69" s="46"/>
      <c r="G69" s="46"/>
      <c r="H69" s="46"/>
      <c r="I69" s="46"/>
      <c r="K69" s="46"/>
      <c r="M69" s="23"/>
      <c r="N69" s="62"/>
      <c r="O69" s="23"/>
      <c r="P69" s="207"/>
      <c r="Q69" s="182"/>
      <c r="R69" s="182"/>
      <c r="S69" s="49"/>
      <c r="U69" s="23"/>
    </row>
    <row r="70" spans="2:21" s="7" customFormat="1" ht="5.25" customHeight="1">
      <c r="D70" s="46"/>
      <c r="E70" s="46"/>
      <c r="F70" s="46"/>
      <c r="G70" s="46"/>
      <c r="H70" s="46"/>
      <c r="I70" s="46"/>
      <c r="K70" s="46"/>
      <c r="M70" s="23"/>
      <c r="N70" s="62"/>
      <c r="O70" s="23"/>
      <c r="P70" s="207"/>
      <c r="Q70" s="182"/>
      <c r="R70" s="182"/>
      <c r="S70" s="49"/>
      <c r="U70" s="23"/>
    </row>
    <row r="71" spans="2:21" s="7" customFormat="1" ht="15" customHeight="1">
      <c r="C71" s="323" t="s">
        <v>6</v>
      </c>
      <c r="D71" s="325">
        <v>0</v>
      </c>
      <c r="E71" s="328">
        <v>1</v>
      </c>
      <c r="F71" s="328">
        <v>2</v>
      </c>
      <c r="G71" s="328">
        <v>3</v>
      </c>
      <c r="H71" s="326">
        <v>4</v>
      </c>
      <c r="I71" s="46" t="s">
        <v>12</v>
      </c>
      <c r="K71" s="46"/>
      <c r="M71" s="23"/>
      <c r="N71" s="62"/>
      <c r="O71" s="23"/>
      <c r="P71" s="207"/>
      <c r="Q71" s="182"/>
      <c r="R71" s="182"/>
      <c r="S71" s="49"/>
      <c r="U71" s="23"/>
    </row>
    <row r="72" spans="2:21" s="7" customFormat="1" ht="15" customHeight="1">
      <c r="C72" s="323"/>
      <c r="D72" s="117">
        <v>0</v>
      </c>
      <c r="E72" s="118">
        <v>1</v>
      </c>
      <c r="F72" s="118">
        <v>2</v>
      </c>
      <c r="G72" s="118">
        <v>42</v>
      </c>
      <c r="H72" s="119">
        <v>29</v>
      </c>
      <c r="I72" s="46"/>
      <c r="J72" s="46"/>
      <c r="K72" s="46"/>
      <c r="L72" s="46"/>
      <c r="M72" s="14"/>
      <c r="N72" s="116">
        <f>SUM(D72:H72)</f>
        <v>74</v>
      </c>
      <c r="P72" s="170">
        <f>($D$20*D72+$E$20*E72+$F$20*F72+$G$20*G72+$H$20*H72)/$G$9</f>
        <v>3.3378378378378377</v>
      </c>
      <c r="Q72" s="171"/>
      <c r="R72" s="174">
        <f>($D$25*D72+$E$25*E72+$F$25*F72+$G$25*G72+$H$25*H72)/$G$9</f>
        <v>3.3378378378378377</v>
      </c>
      <c r="S72" s="49"/>
      <c r="U72" s="23"/>
    </row>
    <row r="73" spans="2:21" s="7" customFormat="1" ht="10.5" customHeight="1">
      <c r="C73" s="193" t="s">
        <v>259</v>
      </c>
      <c r="D73" s="334">
        <f t="shared" ref="D73:H73" si="10">D72/$G$9</f>
        <v>0</v>
      </c>
      <c r="E73" s="334">
        <f t="shared" si="10"/>
        <v>1.3513513513513514E-2</v>
      </c>
      <c r="F73" s="334">
        <f t="shared" si="10"/>
        <v>2.7027027027027029E-2</v>
      </c>
      <c r="G73" s="334">
        <f t="shared" si="10"/>
        <v>0.56756756756756754</v>
      </c>
      <c r="H73" s="334">
        <f t="shared" si="10"/>
        <v>0.39189189189189189</v>
      </c>
      <c r="I73" s="134"/>
      <c r="K73" s="46"/>
      <c r="M73" s="23"/>
      <c r="N73" s="77"/>
      <c r="O73" s="23"/>
      <c r="P73" s="182"/>
      <c r="Q73" s="182"/>
      <c r="R73" s="182"/>
      <c r="S73" s="49"/>
      <c r="U73" s="23"/>
    </row>
    <row r="74" spans="2:21" s="7" customFormat="1" ht="15" customHeight="1">
      <c r="B74" s="2" t="s">
        <v>21</v>
      </c>
      <c r="C74" s="8" t="s">
        <v>289</v>
      </c>
      <c r="D74" s="46"/>
      <c r="E74" s="46"/>
      <c r="F74" s="46"/>
      <c r="G74" s="46"/>
      <c r="H74" s="46"/>
      <c r="I74" s="46"/>
      <c r="K74" s="46"/>
      <c r="M74" s="23"/>
      <c r="N74" s="62"/>
      <c r="O74" s="23"/>
      <c r="P74" s="207"/>
      <c r="Q74" s="182"/>
      <c r="R74" s="182"/>
      <c r="S74" s="49"/>
      <c r="U74" s="23"/>
    </row>
    <row r="75" spans="2:21" s="7" customFormat="1" ht="6" customHeight="1">
      <c r="D75" s="46"/>
      <c r="E75" s="46"/>
      <c r="F75" s="46"/>
      <c r="G75" s="46"/>
      <c r="H75" s="46"/>
      <c r="I75" s="46"/>
      <c r="K75" s="46"/>
      <c r="M75" s="23"/>
      <c r="N75" s="62"/>
      <c r="O75" s="23"/>
      <c r="P75" s="207"/>
      <c r="Q75" s="182"/>
      <c r="R75" s="182"/>
      <c r="S75" s="49"/>
      <c r="U75" s="23"/>
    </row>
    <row r="76" spans="2:21" s="7" customFormat="1" ht="15" customHeight="1">
      <c r="C76" s="323" t="s">
        <v>6</v>
      </c>
      <c r="D76" s="325">
        <v>0</v>
      </c>
      <c r="E76" s="328">
        <v>1</v>
      </c>
      <c r="F76" s="328">
        <v>2</v>
      </c>
      <c r="G76" s="328">
        <v>3</v>
      </c>
      <c r="H76" s="326">
        <v>4</v>
      </c>
      <c r="I76" s="46" t="s">
        <v>12</v>
      </c>
      <c r="K76" s="46"/>
      <c r="M76" s="23"/>
      <c r="N76" s="62"/>
      <c r="O76" s="23"/>
      <c r="P76" s="207"/>
      <c r="Q76" s="182"/>
      <c r="R76" s="182"/>
      <c r="S76" s="49"/>
      <c r="U76" s="23"/>
    </row>
    <row r="77" spans="2:21" s="7" customFormat="1" ht="15" customHeight="1">
      <c r="C77" s="323"/>
      <c r="D77" s="117">
        <v>0</v>
      </c>
      <c r="E77" s="118">
        <v>0</v>
      </c>
      <c r="F77" s="118">
        <v>7</v>
      </c>
      <c r="G77" s="118">
        <v>45</v>
      </c>
      <c r="H77" s="119">
        <v>22</v>
      </c>
      <c r="I77" s="46"/>
      <c r="J77" s="46"/>
      <c r="K77" s="46"/>
      <c r="L77" s="46"/>
      <c r="M77" s="14"/>
      <c r="N77" s="116">
        <f>SUM(D77:H77)</f>
        <v>74</v>
      </c>
      <c r="P77" s="170">
        <f>($D$20*D77+$E$20*E77+$F$20*F77+$G$20*G77+$H$20*H77)/$G$9</f>
        <v>3.2027027027027026</v>
      </c>
      <c r="Q77" s="171"/>
      <c r="R77" s="174">
        <f>($D$25*D77+$E$25*E77+$F$25*F77+$G$25*G77+$H$25*H77)/$G$9</f>
        <v>3.2027027027027026</v>
      </c>
      <c r="S77" s="49"/>
      <c r="U77" s="23"/>
    </row>
    <row r="78" spans="2:21" s="7" customFormat="1" ht="10.5" customHeight="1">
      <c r="C78" s="193" t="s">
        <v>259</v>
      </c>
      <c r="D78" s="334">
        <f t="shared" ref="D78:H78" si="11">D77/$G$9</f>
        <v>0</v>
      </c>
      <c r="E78" s="334">
        <f t="shared" si="11"/>
        <v>0</v>
      </c>
      <c r="F78" s="334">
        <f t="shared" si="11"/>
        <v>9.45945945945946E-2</v>
      </c>
      <c r="G78" s="334">
        <f t="shared" si="11"/>
        <v>0.60810810810810811</v>
      </c>
      <c r="H78" s="334">
        <f t="shared" si="11"/>
        <v>0.29729729729729731</v>
      </c>
      <c r="I78" s="134"/>
      <c r="J78" s="46"/>
      <c r="K78" s="46"/>
      <c r="L78" s="46"/>
      <c r="M78" s="14"/>
      <c r="N78" s="49"/>
      <c r="P78" s="182"/>
      <c r="Q78" s="171"/>
      <c r="R78" s="171"/>
    </row>
    <row r="79" spans="2:21" s="7" customFormat="1">
      <c r="B79" s="2" t="s">
        <v>23</v>
      </c>
      <c r="C79" s="8" t="s">
        <v>371</v>
      </c>
      <c r="D79" s="12"/>
      <c r="E79" s="12"/>
      <c r="M79" s="23"/>
      <c r="N79" s="77"/>
      <c r="O79" s="23"/>
      <c r="P79" s="182"/>
      <c r="Q79" s="182"/>
      <c r="R79" s="208"/>
      <c r="T79" s="279" t="s">
        <v>512</v>
      </c>
      <c r="U79" s="23"/>
    </row>
    <row r="80" spans="2:21" s="7" customFormat="1" ht="3.75" customHeight="1">
      <c r="M80" s="23"/>
      <c r="N80" s="77"/>
      <c r="O80" s="23"/>
      <c r="P80" s="182"/>
      <c r="Q80" s="182"/>
      <c r="R80" s="182"/>
      <c r="S80" s="49"/>
      <c r="U80" s="23"/>
    </row>
    <row r="81" spans="2:21" s="7" customFormat="1" ht="15" customHeight="1">
      <c r="C81" s="317" t="s">
        <v>103</v>
      </c>
      <c r="D81" s="119">
        <v>64</v>
      </c>
      <c r="E81" s="317" t="s">
        <v>104</v>
      </c>
      <c r="F81" s="119">
        <v>10</v>
      </c>
      <c r="M81" s="23"/>
      <c r="N81" s="116">
        <f>SUM(D81:F81)</f>
        <v>74</v>
      </c>
      <c r="O81" s="23"/>
      <c r="P81" s="207"/>
      <c r="Q81" s="207"/>
      <c r="R81" s="174">
        <f>(D81*0+F81*4)/G9</f>
        <v>0.54054054054054057</v>
      </c>
      <c r="S81" s="49"/>
      <c r="T81" s="278">
        <f>D82</f>
        <v>0.86486486486486491</v>
      </c>
      <c r="U81" s="72"/>
    </row>
    <row r="82" spans="2:21" s="46" customFormat="1" ht="12.75" customHeight="1">
      <c r="C82" s="126" t="s">
        <v>259</v>
      </c>
      <c r="D82" s="334">
        <f t="shared" ref="D82" si="12">D81/$G$9</f>
        <v>0.86486486486486491</v>
      </c>
      <c r="E82" s="124"/>
      <c r="F82" s="335">
        <f t="shared" ref="F82" si="13">F81/$G$9</f>
        <v>0.13513513513513514</v>
      </c>
      <c r="M82" s="14"/>
      <c r="N82" s="62"/>
      <c r="O82" s="14"/>
      <c r="P82" s="209"/>
      <c r="Q82" s="210"/>
      <c r="R82" s="211"/>
      <c r="S82" s="60"/>
      <c r="T82" s="104"/>
    </row>
    <row r="83" spans="2:21" s="7" customFormat="1" ht="6" customHeight="1">
      <c r="M83" s="23"/>
      <c r="N83" s="62"/>
      <c r="O83" s="23"/>
      <c r="P83" s="23"/>
      <c r="Q83" s="23"/>
      <c r="R83" s="23"/>
      <c r="S83" s="73"/>
      <c r="U83" s="23"/>
    </row>
    <row r="84" spans="2:21" s="7" customFormat="1" ht="15" customHeight="1">
      <c r="B84" s="2" t="s">
        <v>291</v>
      </c>
      <c r="C84" s="8" t="s">
        <v>290</v>
      </c>
      <c r="M84" s="23"/>
      <c r="N84" s="62"/>
      <c r="O84" s="23"/>
      <c r="P84" s="23"/>
      <c r="Q84" s="23"/>
      <c r="R84" s="23"/>
      <c r="S84" s="73"/>
      <c r="U84" s="23"/>
    </row>
    <row r="85" spans="2:21" s="7" customFormat="1" ht="4.5" customHeight="1">
      <c r="M85" s="23"/>
      <c r="N85" s="62"/>
      <c r="O85" s="23"/>
      <c r="P85" s="23"/>
      <c r="Q85" s="23"/>
      <c r="R85" s="23"/>
      <c r="S85" s="73"/>
      <c r="U85" s="23"/>
    </row>
    <row r="86" spans="2:21" s="7" customFormat="1" ht="15" customHeight="1">
      <c r="C86" s="317" t="s">
        <v>17</v>
      </c>
      <c r="D86" s="122">
        <v>32</v>
      </c>
      <c r="E86" s="317" t="s">
        <v>18</v>
      </c>
      <c r="F86" s="122">
        <v>66</v>
      </c>
      <c r="G86" s="317" t="s">
        <v>262</v>
      </c>
      <c r="H86" s="122">
        <v>34</v>
      </c>
      <c r="I86" s="317" t="s">
        <v>136</v>
      </c>
      <c r="J86" s="122">
        <v>1</v>
      </c>
      <c r="K86" s="330"/>
      <c r="L86" s="330"/>
      <c r="N86" s="22" t="s">
        <v>170</v>
      </c>
      <c r="Q86" s="22"/>
      <c r="R86" s="22"/>
      <c r="S86" s="49"/>
      <c r="U86" s="23"/>
    </row>
    <row r="87" spans="2:21" s="7" customFormat="1" ht="15" customHeight="1">
      <c r="C87" s="129" t="s">
        <v>259</v>
      </c>
      <c r="D87" s="334">
        <f t="shared" ref="D87" si="14">D86/$G$9</f>
        <v>0.43243243243243246</v>
      </c>
      <c r="E87" s="131"/>
      <c r="F87" s="334">
        <f t="shared" ref="F87" si="15">F86/$G$9</f>
        <v>0.89189189189189189</v>
      </c>
      <c r="G87" s="132"/>
      <c r="H87" s="334">
        <f t="shared" ref="H87" si="16">H86/$G$9</f>
        <v>0.45945945945945948</v>
      </c>
      <c r="I87" s="131"/>
      <c r="J87" s="334">
        <f t="shared" ref="J87" si="17">J86/$G$9</f>
        <v>1.3513513513513514E-2</v>
      </c>
      <c r="K87" s="329"/>
      <c r="L87" s="330"/>
      <c r="M87" s="14"/>
      <c r="N87" s="62"/>
      <c r="O87" s="30"/>
      <c r="P87" s="30"/>
      <c r="Q87" s="46"/>
      <c r="R87" s="46"/>
      <c r="S87" s="60"/>
      <c r="U87" s="23"/>
    </row>
    <row r="88" spans="2:21" s="7" customFormat="1" ht="6.75" customHeight="1">
      <c r="M88" s="23"/>
      <c r="N88" s="62"/>
      <c r="O88" s="23"/>
      <c r="P88" s="23"/>
      <c r="Q88" s="23"/>
      <c r="R88" s="23"/>
      <c r="S88" s="73"/>
      <c r="U88" s="23"/>
    </row>
    <row r="89" spans="2:21" s="7" customFormat="1">
      <c r="B89" s="2" t="s">
        <v>293</v>
      </c>
      <c r="C89" s="8" t="s">
        <v>292</v>
      </c>
      <c r="G89" s="23"/>
      <c r="H89" s="23"/>
      <c r="I89" s="14"/>
      <c r="J89" s="23"/>
      <c r="K89" s="23"/>
      <c r="L89" s="23"/>
      <c r="M89" s="23"/>
      <c r="N89" s="46"/>
      <c r="O89" s="43"/>
      <c r="P89" s="43"/>
      <c r="S89" s="49"/>
    </row>
    <row r="90" spans="2:21" s="7" customFormat="1" ht="3.75" customHeight="1">
      <c r="I90" s="14"/>
      <c r="J90" s="23"/>
      <c r="K90" s="23"/>
      <c r="N90" s="46"/>
      <c r="O90" s="36"/>
      <c r="P90" s="36"/>
      <c r="S90" s="49"/>
    </row>
    <row r="91" spans="2:21" s="7" customFormat="1">
      <c r="C91" s="317" t="s">
        <v>149</v>
      </c>
      <c r="D91" s="122">
        <v>56</v>
      </c>
      <c r="E91" s="317" t="s">
        <v>148</v>
      </c>
      <c r="F91" s="122">
        <v>34</v>
      </c>
      <c r="G91" s="317" t="s">
        <v>147</v>
      </c>
      <c r="H91" s="122">
        <v>5</v>
      </c>
      <c r="I91" s="317" t="s">
        <v>145</v>
      </c>
      <c r="J91" s="122">
        <v>39</v>
      </c>
      <c r="K91" s="317" t="s">
        <v>146</v>
      </c>
      <c r="L91" s="116">
        <v>11</v>
      </c>
      <c r="N91" s="22" t="s">
        <v>170</v>
      </c>
      <c r="Q91" s="22"/>
      <c r="R91" s="22"/>
      <c r="T91" s="55"/>
    </row>
    <row r="92" spans="2:21" s="46" customFormat="1" ht="12" customHeight="1">
      <c r="C92" s="129" t="s">
        <v>259</v>
      </c>
      <c r="D92" s="334">
        <f t="shared" ref="D92" si="18">D91/$G$9</f>
        <v>0.7567567567567568</v>
      </c>
      <c r="E92" s="131"/>
      <c r="F92" s="334">
        <f t="shared" ref="F92" si="19">F91/$G$9</f>
        <v>0.45945945945945948</v>
      </c>
      <c r="G92" s="132"/>
      <c r="H92" s="334">
        <f t="shared" ref="H92:L92" si="20">H91/$G$9</f>
        <v>6.7567567567567571E-2</v>
      </c>
      <c r="I92" s="131"/>
      <c r="J92" s="334">
        <f t="shared" si="20"/>
        <v>0.52702702702702697</v>
      </c>
      <c r="K92" s="132"/>
      <c r="L92" s="334">
        <f t="shared" si="20"/>
        <v>0.14864864864864866</v>
      </c>
      <c r="M92" s="133"/>
      <c r="N92" s="62"/>
      <c r="O92" s="30"/>
      <c r="P92" s="30"/>
      <c r="S92" s="60"/>
      <c r="T92" s="55"/>
    </row>
    <row r="93" spans="2:21" s="7" customFormat="1" ht="6" customHeight="1">
      <c r="N93" s="60"/>
      <c r="S93" s="49"/>
    </row>
    <row r="94" spans="2:21" s="7" customFormat="1">
      <c r="B94" s="2" t="s">
        <v>305</v>
      </c>
      <c r="C94" s="8" t="s">
        <v>294</v>
      </c>
      <c r="N94" s="14"/>
      <c r="S94" s="49"/>
    </row>
    <row r="95" spans="2:21" s="7" customFormat="1" ht="3.75" customHeight="1">
      <c r="N95" s="14"/>
      <c r="S95" s="49"/>
    </row>
    <row r="96" spans="2:21" s="7" customFormat="1">
      <c r="C96" s="317" t="s">
        <v>24</v>
      </c>
      <c r="D96" s="119">
        <v>66</v>
      </c>
      <c r="E96" s="403" t="s">
        <v>144</v>
      </c>
      <c r="F96" s="404"/>
      <c r="G96" s="119">
        <v>5</v>
      </c>
      <c r="H96" s="403" t="s">
        <v>25</v>
      </c>
      <c r="I96" s="411"/>
      <c r="J96" s="404"/>
      <c r="K96" s="119">
        <v>10</v>
      </c>
      <c r="M96" s="23"/>
      <c r="N96" s="22" t="s">
        <v>170</v>
      </c>
      <c r="Q96" s="22"/>
      <c r="R96" s="22"/>
      <c r="S96" s="49"/>
      <c r="U96" s="79"/>
    </row>
    <row r="97" spans="2:21" s="46" customFormat="1" ht="12" customHeight="1">
      <c r="C97" s="129" t="s">
        <v>259</v>
      </c>
      <c r="D97" s="334">
        <f t="shared" ref="D97" si="21">D96/$G$9</f>
        <v>0.89189189189189189</v>
      </c>
      <c r="E97" s="130"/>
      <c r="F97" s="131"/>
      <c r="G97" s="334">
        <f t="shared" ref="G97" si="22">G96/$G$9</f>
        <v>6.7567567567567571E-2</v>
      </c>
      <c r="H97" s="128"/>
      <c r="I97" s="130"/>
      <c r="J97" s="131"/>
      <c r="K97" s="334">
        <f t="shared" ref="K97" si="23">K96/$G$9</f>
        <v>0.13513513513513514</v>
      </c>
      <c r="L97" s="134"/>
      <c r="M97" s="14"/>
      <c r="N97" s="14"/>
      <c r="O97" s="14"/>
      <c r="P97" s="14"/>
      <c r="Q97" s="102"/>
      <c r="R97" s="103"/>
      <c r="S97" s="60"/>
      <c r="T97" s="55"/>
    </row>
    <row r="98" spans="2:21" s="46" customFormat="1" ht="6" customHeight="1">
      <c r="C98" s="160"/>
      <c r="D98" s="161"/>
      <c r="E98" s="161"/>
      <c r="F98" s="162"/>
      <c r="G98" s="161"/>
      <c r="H98" s="160"/>
      <c r="I98" s="161"/>
      <c r="J98" s="162"/>
      <c r="K98" s="161"/>
      <c r="L98" s="42"/>
      <c r="M98" s="14"/>
      <c r="N98" s="14"/>
      <c r="O98" s="14"/>
      <c r="P98" s="14"/>
      <c r="Q98" s="102"/>
      <c r="R98" s="103"/>
      <c r="S98" s="60"/>
      <c r="T98" s="55"/>
    </row>
    <row r="99" spans="2:21" s="46" customFormat="1" ht="18" customHeight="1">
      <c r="C99" s="374" t="s">
        <v>295</v>
      </c>
      <c r="D99" s="402"/>
      <c r="E99" s="402"/>
      <c r="F99" s="375"/>
      <c r="G99" s="119">
        <v>8</v>
      </c>
      <c r="H99" s="14"/>
      <c r="I99" s="14"/>
      <c r="J99" s="14"/>
      <c r="K99" s="14"/>
      <c r="L99" s="14"/>
      <c r="M99" s="14"/>
      <c r="N99" s="14"/>
      <c r="O99" s="14"/>
      <c r="P99" s="14"/>
      <c r="Q99" s="102"/>
      <c r="R99" s="103"/>
      <c r="S99" s="194"/>
      <c r="T99" s="55"/>
    </row>
    <row r="100" spans="2:21" s="46" customFormat="1" ht="10.5" customHeight="1">
      <c r="C100" s="129" t="s">
        <v>259</v>
      </c>
      <c r="D100" s="130"/>
      <c r="E100" s="130"/>
      <c r="F100" s="131"/>
      <c r="G100" s="334">
        <f t="shared" ref="G100" si="24">G99/$G$9</f>
        <v>0.10810810810810811</v>
      </c>
      <c r="H100" s="14"/>
      <c r="I100" s="14"/>
      <c r="J100" s="14"/>
      <c r="K100" s="14"/>
      <c r="L100" s="14"/>
      <c r="M100" s="14"/>
      <c r="N100" s="14"/>
      <c r="O100" s="14"/>
      <c r="P100" s="14"/>
      <c r="Q100" s="102"/>
      <c r="R100" s="103"/>
      <c r="S100" s="60"/>
      <c r="T100" s="55"/>
    </row>
    <row r="101" spans="2:21" s="7" customFormat="1" ht="6" customHeight="1">
      <c r="H101" s="14"/>
      <c r="I101" s="14"/>
      <c r="J101" s="14"/>
      <c r="K101" s="14"/>
      <c r="L101" s="14"/>
      <c r="N101" s="60"/>
      <c r="Q101" s="23"/>
      <c r="S101" s="49"/>
    </row>
    <row r="102" spans="2:21" s="7" customFormat="1" ht="23.25" customHeight="1">
      <c r="B102" s="2" t="s">
        <v>36</v>
      </c>
      <c r="C102" s="383" t="s">
        <v>304</v>
      </c>
      <c r="D102" s="383"/>
      <c r="E102" s="383"/>
      <c r="F102" s="383"/>
      <c r="G102" s="383"/>
      <c r="H102" s="383"/>
      <c r="I102" s="383"/>
      <c r="J102" s="383"/>
      <c r="K102" s="383"/>
      <c r="L102" s="383"/>
      <c r="M102" s="383"/>
      <c r="N102" s="60"/>
      <c r="Q102" s="23"/>
      <c r="S102" s="49"/>
    </row>
    <row r="103" spans="2:21" s="7" customFormat="1" ht="3.75" customHeight="1">
      <c r="B103" s="2"/>
      <c r="N103" s="60"/>
      <c r="S103" s="49"/>
    </row>
    <row r="104" spans="2:21" s="7" customFormat="1">
      <c r="C104" s="317" t="s">
        <v>103</v>
      </c>
      <c r="D104" s="119">
        <v>49</v>
      </c>
      <c r="E104" s="317" t="s">
        <v>104</v>
      </c>
      <c r="F104" s="119">
        <v>25</v>
      </c>
      <c r="G104" s="103"/>
      <c r="H104" s="103"/>
      <c r="I104" s="103"/>
      <c r="J104" s="103"/>
      <c r="K104" s="103"/>
      <c r="L104" s="103"/>
      <c r="M104" s="103"/>
      <c r="N104" s="116">
        <f>SUM(D104:F104)</f>
        <v>74</v>
      </c>
      <c r="P104" s="22"/>
      <c r="Q104" s="22"/>
      <c r="R104" s="174">
        <f>(D104*0+F104*4)/G9</f>
        <v>1.3513513513513513</v>
      </c>
      <c r="T104" s="55"/>
    </row>
    <row r="105" spans="2:21" s="46" customFormat="1" ht="12" customHeight="1">
      <c r="C105" s="126" t="s">
        <v>259</v>
      </c>
      <c r="D105" s="334">
        <f t="shared" ref="D105" si="25">D104/$G$9</f>
        <v>0.66216216216216217</v>
      </c>
      <c r="E105" s="124"/>
      <c r="F105" s="335">
        <f t="shared" ref="F105" si="26">F104/$G$9</f>
        <v>0.33783783783783783</v>
      </c>
      <c r="G105" s="103"/>
      <c r="H105" s="103"/>
      <c r="I105" s="103"/>
      <c r="J105" s="103"/>
      <c r="K105" s="103"/>
      <c r="L105" s="103"/>
      <c r="M105" s="103"/>
      <c r="N105" s="60"/>
      <c r="Q105" s="60"/>
      <c r="R105" s="14"/>
      <c r="S105" s="60"/>
      <c r="U105" s="55"/>
    </row>
    <row r="106" spans="2:21" s="7" customFormat="1" ht="6.75" customHeight="1">
      <c r="C106" s="103"/>
      <c r="D106" s="103"/>
      <c r="E106" s="103"/>
      <c r="F106" s="103"/>
      <c r="G106" s="103"/>
      <c r="H106" s="103"/>
      <c r="I106" s="103"/>
      <c r="J106" s="103"/>
      <c r="K106" s="103"/>
      <c r="L106" s="103"/>
      <c r="M106" s="103"/>
      <c r="N106" s="38"/>
      <c r="R106" s="49"/>
      <c r="T106" s="55"/>
    </row>
    <row r="107" spans="2:21" s="7" customFormat="1" ht="22.5" customHeight="1">
      <c r="B107" s="2" t="s">
        <v>47</v>
      </c>
      <c r="C107" s="383" t="s">
        <v>306</v>
      </c>
      <c r="D107" s="383"/>
      <c r="E107" s="383"/>
      <c r="F107" s="383"/>
      <c r="G107" s="383"/>
      <c r="H107" s="383"/>
      <c r="I107" s="383"/>
      <c r="J107" s="383"/>
      <c r="K107" s="383"/>
      <c r="L107" s="383"/>
      <c r="M107" s="383"/>
      <c r="N107" s="194"/>
      <c r="Q107" s="23"/>
      <c r="S107" s="49"/>
    </row>
    <row r="108" spans="2:21" s="7" customFormat="1" ht="3.75" customHeight="1">
      <c r="N108" s="194"/>
      <c r="S108" s="49"/>
    </row>
    <row r="109" spans="2:21" s="7" customFormat="1">
      <c r="C109" s="317" t="s">
        <v>103</v>
      </c>
      <c r="D109" s="119">
        <v>68</v>
      </c>
      <c r="E109" s="317" t="s">
        <v>104</v>
      </c>
      <c r="F109" s="119">
        <v>6</v>
      </c>
      <c r="G109" s="103"/>
      <c r="H109" s="103"/>
      <c r="I109" s="103"/>
      <c r="J109" s="103"/>
      <c r="K109" s="103"/>
      <c r="L109" s="103"/>
      <c r="M109" s="103"/>
      <c r="N109" s="116">
        <f>SUM(D109:F109)</f>
        <v>74</v>
      </c>
      <c r="P109" s="22"/>
      <c r="Q109" s="22"/>
      <c r="R109" s="174">
        <f>(D109*4+F109*0)/G9</f>
        <v>3.6756756756756759</v>
      </c>
      <c r="S109" s="43"/>
    </row>
    <row r="110" spans="2:21" s="46" customFormat="1" ht="12" customHeight="1">
      <c r="C110" s="126" t="s">
        <v>259</v>
      </c>
      <c r="D110" s="334">
        <f t="shared" ref="D110" si="27">D109/$G$9</f>
        <v>0.91891891891891897</v>
      </c>
      <c r="E110" s="124"/>
      <c r="F110" s="334">
        <f t="shared" ref="F110" si="28">F109/$G$9</f>
        <v>8.1081081081081086E-2</v>
      </c>
      <c r="G110" s="337"/>
      <c r="H110" s="103"/>
      <c r="I110" s="103"/>
      <c r="J110" s="103"/>
      <c r="K110" s="103"/>
      <c r="L110" s="103"/>
      <c r="M110" s="103"/>
      <c r="N110" s="194"/>
      <c r="Q110" s="194"/>
      <c r="R110" s="14"/>
      <c r="S110" s="38"/>
    </row>
    <row r="111" spans="2:21" s="7" customFormat="1" ht="3.75" customHeight="1">
      <c r="C111" s="43"/>
      <c r="D111" s="43"/>
      <c r="E111" s="43"/>
      <c r="F111" s="43"/>
      <c r="G111" s="43"/>
      <c r="H111" s="43"/>
      <c r="I111" s="43"/>
      <c r="J111" s="43"/>
      <c r="K111" s="43"/>
      <c r="L111" s="43"/>
      <c r="M111" s="43"/>
      <c r="N111" s="42"/>
      <c r="O111" s="43"/>
      <c r="P111" s="43"/>
      <c r="Q111" s="43"/>
      <c r="R111" s="43"/>
      <c r="S111" s="215"/>
    </row>
    <row r="112" spans="2:21" s="7" customFormat="1" ht="23.25" customHeight="1">
      <c r="B112" s="2" t="s">
        <v>64</v>
      </c>
      <c r="C112" s="383" t="s">
        <v>307</v>
      </c>
      <c r="D112" s="383"/>
      <c r="E112" s="383"/>
      <c r="F112" s="383"/>
      <c r="G112" s="383"/>
      <c r="H112" s="383"/>
      <c r="I112" s="383"/>
      <c r="J112" s="383"/>
      <c r="K112" s="383"/>
      <c r="L112" s="383"/>
      <c r="M112" s="383"/>
      <c r="N112" s="194"/>
      <c r="Q112" s="23"/>
      <c r="S112" s="49"/>
    </row>
    <row r="113" spans="2:20" s="7" customFormat="1" ht="3.75" customHeight="1">
      <c r="N113" s="194"/>
      <c r="S113" s="49"/>
    </row>
    <row r="114" spans="2:20" s="7" customFormat="1">
      <c r="B114" s="13"/>
      <c r="C114" s="317" t="s">
        <v>103</v>
      </c>
      <c r="D114" s="119">
        <v>63</v>
      </c>
      <c r="E114" s="317" t="s">
        <v>104</v>
      </c>
      <c r="F114" s="119">
        <v>11</v>
      </c>
      <c r="G114" s="103"/>
      <c r="H114" s="103"/>
      <c r="I114" s="103"/>
      <c r="J114" s="103"/>
      <c r="K114" s="103"/>
      <c r="L114" s="103"/>
      <c r="M114" s="103"/>
      <c r="N114" s="116">
        <f>SUM(D114:F114)</f>
        <v>74</v>
      </c>
      <c r="P114" s="22"/>
      <c r="Q114" s="22"/>
      <c r="R114" s="174">
        <f>(D114*4+F114*0)/$G$9</f>
        <v>3.4054054054054053</v>
      </c>
      <c r="S114" s="46"/>
    </row>
    <row r="115" spans="2:20" s="46" customFormat="1" ht="12" customHeight="1">
      <c r="C115" s="126" t="s">
        <v>259</v>
      </c>
      <c r="D115" s="334">
        <f t="shared" ref="D115" si="29">D114/$G$9</f>
        <v>0.85135135135135132</v>
      </c>
      <c r="E115" s="124"/>
      <c r="F115" s="334">
        <f t="shared" ref="F115" si="30">F114/$G$9</f>
        <v>0.14864864864864866</v>
      </c>
      <c r="G115" s="103"/>
      <c r="H115" s="103"/>
      <c r="I115" s="103"/>
      <c r="J115" s="103"/>
      <c r="K115" s="103"/>
      <c r="L115" s="103"/>
      <c r="M115" s="103"/>
      <c r="N115" s="194"/>
      <c r="Q115" s="194"/>
      <c r="R115" s="14"/>
    </row>
    <row r="116" spans="2:20" s="7" customFormat="1">
      <c r="B116" s="2" t="s">
        <v>65</v>
      </c>
      <c r="C116" s="8" t="s">
        <v>308</v>
      </c>
      <c r="S116" s="49"/>
    </row>
    <row r="117" spans="2:20" s="7" customFormat="1" ht="3.75" customHeight="1">
      <c r="S117" s="49"/>
    </row>
    <row r="118" spans="2:20" s="7" customFormat="1">
      <c r="C118" s="316" t="s">
        <v>104</v>
      </c>
      <c r="D118" s="122">
        <v>55</v>
      </c>
      <c r="E118" s="316" t="s">
        <v>367</v>
      </c>
      <c r="F118" s="122">
        <v>19</v>
      </c>
      <c r="G118" s="316" t="s">
        <v>368</v>
      </c>
      <c r="H118" s="122">
        <v>0</v>
      </c>
      <c r="I118" s="403" t="s">
        <v>369</v>
      </c>
      <c r="J118" s="404"/>
      <c r="K118" s="122">
        <v>0</v>
      </c>
      <c r="N118" s="116">
        <f>D118+F118+H118+K118+G121</f>
        <v>74</v>
      </c>
      <c r="R118" s="174">
        <f>(D118*4+F118*0+H118*0+K118*0)/$G$9</f>
        <v>2.9729729729729728</v>
      </c>
      <c r="S118" s="49"/>
    </row>
    <row r="119" spans="2:20" s="46" customFormat="1" ht="12" customHeight="1">
      <c r="C119" s="129" t="s">
        <v>259</v>
      </c>
      <c r="D119" s="334">
        <f t="shared" ref="D119" si="31">D118/$G$9</f>
        <v>0.7432432432432432</v>
      </c>
      <c r="E119" s="130"/>
      <c r="F119" s="334">
        <f t="shared" ref="F119" si="32">F118/$G$9</f>
        <v>0.25675675675675674</v>
      </c>
      <c r="G119" s="130"/>
      <c r="H119" s="334">
        <f t="shared" ref="H119" si="33">H118/$G$9</f>
        <v>0</v>
      </c>
      <c r="I119" s="130"/>
      <c r="J119" s="130"/>
      <c r="K119" s="334">
        <f t="shared" ref="K119" si="34">K118/$G$9</f>
        <v>0</v>
      </c>
      <c r="P119" s="60"/>
      <c r="Q119" s="60"/>
      <c r="R119" s="60"/>
      <c r="T119" s="105"/>
    </row>
    <row r="120" spans="2:20" s="14" customFormat="1" ht="6" customHeight="1">
      <c r="C120" s="212"/>
      <c r="D120" s="213"/>
      <c r="E120" s="213"/>
      <c r="F120" s="213"/>
      <c r="G120" s="213"/>
      <c r="H120" s="161"/>
      <c r="I120" s="161"/>
      <c r="J120" s="161"/>
      <c r="K120" s="161"/>
      <c r="P120" s="195"/>
      <c r="Q120" s="195"/>
      <c r="R120" s="195"/>
      <c r="T120" s="105"/>
    </row>
    <row r="121" spans="2:20" s="7" customFormat="1" ht="13.5" customHeight="1">
      <c r="C121" s="374" t="s">
        <v>370</v>
      </c>
      <c r="D121" s="402"/>
      <c r="E121" s="402"/>
      <c r="F121" s="375"/>
      <c r="G121" s="119">
        <v>0</v>
      </c>
      <c r="N121" s="46"/>
      <c r="S121" s="49"/>
    </row>
    <row r="122" spans="2:20" s="7" customFormat="1" ht="15" customHeight="1">
      <c r="C122" s="129" t="s">
        <v>259</v>
      </c>
      <c r="D122" s="130"/>
      <c r="E122" s="130"/>
      <c r="F122" s="131"/>
      <c r="G122" s="334">
        <f t="shared" ref="G122" si="35">G121/$G$9</f>
        <v>0</v>
      </c>
      <c r="H122" s="175"/>
      <c r="N122" s="46"/>
      <c r="S122" s="49"/>
    </row>
    <row r="123" spans="2:20" s="7" customFormat="1" ht="15" customHeight="1">
      <c r="B123" s="2" t="s">
        <v>215</v>
      </c>
      <c r="C123" s="8" t="s">
        <v>309</v>
      </c>
      <c r="N123" s="46"/>
      <c r="S123" s="49"/>
      <c r="T123" s="8" t="s">
        <v>482</v>
      </c>
    </row>
    <row r="124" spans="2:20" s="7" customFormat="1" ht="3.75" customHeight="1">
      <c r="N124" s="46"/>
      <c r="S124" s="49"/>
    </row>
    <row r="125" spans="2:20" s="7" customFormat="1" ht="15" customHeight="1">
      <c r="C125" s="316" t="s">
        <v>104</v>
      </c>
      <c r="D125" s="122">
        <v>11</v>
      </c>
      <c r="E125" s="316" t="s">
        <v>157</v>
      </c>
      <c r="F125" s="122">
        <v>3</v>
      </c>
      <c r="G125" s="316" t="s">
        <v>158</v>
      </c>
      <c r="H125" s="122">
        <v>19</v>
      </c>
      <c r="I125" s="403" t="s">
        <v>159</v>
      </c>
      <c r="J125" s="404"/>
      <c r="K125" s="122">
        <v>41</v>
      </c>
      <c r="N125" s="116">
        <f>SUM(D125:F125)+H125+K125</f>
        <v>74</v>
      </c>
      <c r="R125" s="174">
        <f>(D125*4+F125*0+H125*0+K125*0)/$G$9</f>
        <v>0.59459459459459463</v>
      </c>
      <c r="T125" s="278">
        <f>F126+H126+K126</f>
        <v>0.85135135135135132</v>
      </c>
    </row>
    <row r="126" spans="2:20" s="46" customFormat="1" ht="12" customHeight="1">
      <c r="C126" s="129" t="s">
        <v>259</v>
      </c>
      <c r="D126" s="334">
        <f t="shared" ref="D126" si="36">D125/$G$9</f>
        <v>0.14864864864864866</v>
      </c>
      <c r="E126" s="130"/>
      <c r="F126" s="334">
        <f t="shared" ref="F126" si="37">F125/$G$9</f>
        <v>4.0540540540540543E-2</v>
      </c>
      <c r="G126" s="130"/>
      <c r="H126" s="334">
        <f t="shared" ref="H126" si="38">H125/$G$9</f>
        <v>0.25675675675675674</v>
      </c>
      <c r="I126" s="130"/>
      <c r="J126" s="130"/>
      <c r="K126" s="334">
        <f t="shared" ref="K126" si="39">K125/$G$9</f>
        <v>0.55405405405405406</v>
      </c>
      <c r="L126" s="134"/>
      <c r="R126" s="60"/>
      <c r="T126" s="55"/>
    </row>
    <row r="127" spans="2:20" s="7" customFormat="1" ht="6" customHeight="1">
      <c r="N127" s="46"/>
      <c r="S127" s="49"/>
    </row>
    <row r="128" spans="2:20" s="7" customFormat="1" ht="15" customHeight="1">
      <c r="B128" s="2" t="s">
        <v>310</v>
      </c>
      <c r="C128" s="8" t="s">
        <v>311</v>
      </c>
      <c r="N128" s="46"/>
      <c r="S128" s="49"/>
    </row>
    <row r="129" spans="2:25" s="7" customFormat="1" ht="3.75" customHeight="1">
      <c r="I129" s="185"/>
      <c r="J129" s="185"/>
      <c r="N129" s="46"/>
      <c r="S129" s="49"/>
    </row>
    <row r="130" spans="2:25" s="7" customFormat="1" ht="15" customHeight="1">
      <c r="C130" s="316" t="s">
        <v>104</v>
      </c>
      <c r="D130" s="122">
        <v>69</v>
      </c>
      <c r="E130" s="316" t="s">
        <v>158</v>
      </c>
      <c r="F130" s="122">
        <v>0</v>
      </c>
      <c r="G130" s="305" t="s">
        <v>157</v>
      </c>
      <c r="H130" s="122">
        <v>4</v>
      </c>
      <c r="I130" s="374" t="s">
        <v>159</v>
      </c>
      <c r="J130" s="375"/>
      <c r="K130" s="122">
        <v>1</v>
      </c>
      <c r="N130" s="116">
        <f>D130+F130+H130+K130</f>
        <v>74</v>
      </c>
      <c r="R130" s="174">
        <f>(D130*4+F130*0+H130*0+K130*0)/$G$9</f>
        <v>3.7297297297297298</v>
      </c>
      <c r="S130" s="49"/>
    </row>
    <row r="131" spans="2:25" s="46" customFormat="1" ht="12" customHeight="1">
      <c r="C131" s="129" t="s">
        <v>259</v>
      </c>
      <c r="D131" s="334">
        <f t="shared" ref="D131" si="40">D130/$G$9</f>
        <v>0.93243243243243246</v>
      </c>
      <c r="E131" s="130"/>
      <c r="F131" s="334">
        <f t="shared" ref="F131" si="41">F130/$G$9</f>
        <v>0</v>
      </c>
      <c r="G131" s="130"/>
      <c r="H131" s="334">
        <f t="shared" ref="H131" si="42">H130/$G$9</f>
        <v>5.4054054054054057E-2</v>
      </c>
      <c r="I131" s="130"/>
      <c r="J131" s="130"/>
      <c r="K131" s="334">
        <f t="shared" ref="K131" si="43">K130/$G$9</f>
        <v>1.3513513513513514E-2</v>
      </c>
      <c r="L131" s="134"/>
      <c r="S131" s="60"/>
      <c r="T131" s="7"/>
    </row>
    <row r="132" spans="2:25" s="7" customFormat="1" ht="4.5" customHeight="1">
      <c r="D132" s="74"/>
      <c r="F132" s="74"/>
      <c r="I132" s="74"/>
      <c r="K132" s="74"/>
      <c r="S132" s="49"/>
    </row>
    <row r="133" spans="2:25" s="7" customFormat="1" ht="15" customHeight="1">
      <c r="B133" s="2" t="s">
        <v>312</v>
      </c>
      <c r="C133" s="8" t="s">
        <v>313</v>
      </c>
      <c r="D133" s="46"/>
      <c r="E133" s="46"/>
      <c r="F133" s="46"/>
      <c r="G133" s="46"/>
      <c r="H133" s="46"/>
      <c r="I133" s="46"/>
      <c r="K133" s="74"/>
      <c r="S133" s="49"/>
    </row>
    <row r="134" spans="2:25" s="7" customFormat="1" ht="6" customHeight="1">
      <c r="C134" s="323"/>
      <c r="D134" s="46"/>
      <c r="E134" s="46"/>
      <c r="F134" s="46"/>
      <c r="G134" s="46"/>
      <c r="H134" s="46"/>
      <c r="I134" s="46"/>
      <c r="K134" s="74"/>
      <c r="S134" s="49"/>
    </row>
    <row r="135" spans="2:25" s="7" customFormat="1" ht="15" customHeight="1">
      <c r="C135" s="323" t="s">
        <v>6</v>
      </c>
      <c r="D135" s="325">
        <v>0</v>
      </c>
      <c r="E135" s="328">
        <v>1</v>
      </c>
      <c r="F135" s="328">
        <v>2</v>
      </c>
      <c r="G135" s="328">
        <v>3</v>
      </c>
      <c r="H135" s="326">
        <v>4</v>
      </c>
      <c r="I135" s="46" t="s">
        <v>12</v>
      </c>
      <c r="K135" s="74"/>
      <c r="S135" s="49"/>
    </row>
    <row r="136" spans="2:25" s="7" customFormat="1" ht="15" customHeight="1">
      <c r="C136" s="323"/>
      <c r="D136" s="117">
        <v>0</v>
      </c>
      <c r="E136" s="118">
        <v>0</v>
      </c>
      <c r="F136" s="118">
        <v>6</v>
      </c>
      <c r="G136" s="118">
        <v>49</v>
      </c>
      <c r="H136" s="119">
        <v>19</v>
      </c>
      <c r="I136" s="46"/>
      <c r="K136" s="74"/>
      <c r="N136" s="116">
        <f>SUM(D136:H136)</f>
        <v>74</v>
      </c>
      <c r="P136" s="170">
        <f>($D$20*D136+$E$20*E136+$F$20*F136+$G$20*G136+$H$20*H136)/$G$9</f>
        <v>3.1756756756756759</v>
      </c>
      <c r="Q136" s="171"/>
      <c r="R136" s="174">
        <f>($D$25*D136+$E$25*E136+$F$25*F136+$G$25*G136+$H$25*H136)/$G$9</f>
        <v>3.1756756756756759</v>
      </c>
    </row>
    <row r="137" spans="2:25" s="7" customFormat="1" ht="10.5" customHeight="1">
      <c r="C137" s="193" t="s">
        <v>259</v>
      </c>
      <c r="D137" s="334">
        <f t="shared" ref="D137" si="44">D136/$G$9</f>
        <v>0</v>
      </c>
      <c r="E137" s="334">
        <f t="shared" ref="E137" si="45">E136/$G$9</f>
        <v>0</v>
      </c>
      <c r="F137" s="334">
        <f t="shared" ref="F137" si="46">F136/$G$9</f>
        <v>8.1081081081081086E-2</v>
      </c>
      <c r="G137" s="334">
        <f t="shared" ref="G137" si="47">G136/$G$9</f>
        <v>0.66216216216216217</v>
      </c>
      <c r="H137" s="334">
        <f t="shared" ref="H137" si="48">H136/$G$9</f>
        <v>0.25675675675675674</v>
      </c>
      <c r="I137" s="134"/>
      <c r="J137" s="23"/>
      <c r="K137" s="74"/>
      <c r="L137" s="23"/>
      <c r="M137" s="23"/>
      <c r="N137" s="23"/>
      <c r="O137" s="23"/>
      <c r="P137" s="64"/>
      <c r="Q137" s="23"/>
      <c r="R137" s="77"/>
      <c r="S137" s="23"/>
      <c r="T137" s="82"/>
      <c r="U137" s="23"/>
      <c r="V137" s="23"/>
      <c r="W137" s="23"/>
      <c r="X137" s="23"/>
      <c r="Y137" s="23"/>
    </row>
    <row r="138" spans="2:25" s="23" customFormat="1" ht="4.5" customHeight="1">
      <c r="C138" s="190"/>
      <c r="D138" s="161"/>
      <c r="E138" s="161"/>
      <c r="F138" s="161"/>
      <c r="G138" s="161"/>
      <c r="H138" s="161"/>
      <c r="I138" s="14"/>
      <c r="K138" s="74"/>
      <c r="P138" s="83"/>
      <c r="R138" s="77"/>
      <c r="T138" s="82"/>
    </row>
    <row r="139" spans="2:25" s="7" customFormat="1" ht="23.25" customHeight="1">
      <c r="B139" s="2" t="s">
        <v>314</v>
      </c>
      <c r="C139" s="383" t="s">
        <v>315</v>
      </c>
      <c r="D139" s="383"/>
      <c r="E139" s="383"/>
      <c r="F139" s="383"/>
      <c r="G139" s="383"/>
      <c r="H139" s="383"/>
      <c r="I139" s="383"/>
      <c r="J139" s="383"/>
      <c r="K139" s="383"/>
      <c r="L139" s="383"/>
      <c r="M139" s="383"/>
      <c r="P139" s="64"/>
      <c r="S139" s="49"/>
      <c r="V139" s="23"/>
      <c r="W139" s="23"/>
      <c r="X139" s="23"/>
      <c r="Y139" s="23"/>
    </row>
    <row r="140" spans="2:25" s="7" customFormat="1" ht="3" customHeight="1">
      <c r="C140" s="323"/>
      <c r="D140" s="46"/>
      <c r="E140" s="46"/>
      <c r="F140" s="46"/>
      <c r="G140" s="46"/>
      <c r="H140" s="46"/>
      <c r="I140" s="46"/>
      <c r="K140" s="74"/>
      <c r="P140" s="64"/>
      <c r="S140" s="49"/>
      <c r="V140" s="23"/>
      <c r="W140" s="23"/>
      <c r="X140" s="23"/>
      <c r="Y140" s="23"/>
    </row>
    <row r="141" spans="2:25" s="7" customFormat="1" ht="15" customHeight="1">
      <c r="C141" s="317" t="s">
        <v>103</v>
      </c>
      <c r="D141" s="119">
        <v>36</v>
      </c>
      <c r="E141" s="317" t="s">
        <v>104</v>
      </c>
      <c r="F141" s="119">
        <v>38</v>
      </c>
      <c r="G141" s="103"/>
      <c r="H141" s="103"/>
      <c r="I141" s="103"/>
      <c r="J141" s="103"/>
      <c r="K141" s="103"/>
      <c r="L141" s="103"/>
      <c r="M141" s="103"/>
      <c r="N141" s="116">
        <f>SUM(D141:F141)</f>
        <v>74</v>
      </c>
      <c r="P141" s="22"/>
      <c r="Q141" s="22"/>
      <c r="R141" s="174">
        <f>(D141*4+F141*0)/$G$9</f>
        <v>1.9459459459459461</v>
      </c>
      <c r="S141" s="215"/>
      <c r="V141" s="23"/>
      <c r="W141" s="23"/>
      <c r="X141" s="23"/>
      <c r="Y141" s="23"/>
    </row>
    <row r="142" spans="2:25" s="7" customFormat="1" ht="15" customHeight="1">
      <c r="C142" s="126" t="s">
        <v>259</v>
      </c>
      <c r="D142" s="334">
        <f t="shared" ref="D142" si="49">D141/$G$9</f>
        <v>0.48648648648648651</v>
      </c>
      <c r="E142" s="124"/>
      <c r="F142" s="334">
        <f t="shared" ref="F142" si="50">F141/$G$9</f>
        <v>0.51351351351351349</v>
      </c>
      <c r="G142" s="103"/>
      <c r="H142" s="103"/>
      <c r="I142" s="103"/>
      <c r="J142" s="103"/>
      <c r="K142" s="103"/>
      <c r="L142" s="103"/>
      <c r="M142" s="103"/>
      <c r="N142" s="194"/>
      <c r="O142" s="46"/>
      <c r="P142" s="46"/>
      <c r="Q142" s="194"/>
      <c r="R142" s="14"/>
      <c r="S142" s="43"/>
      <c r="V142" s="23"/>
      <c r="W142" s="23"/>
      <c r="X142" s="23"/>
      <c r="Y142" s="23"/>
    </row>
    <row r="143" spans="2:25" s="7" customFormat="1" ht="10.5" customHeight="1">
      <c r="C143" s="190"/>
      <c r="D143" s="161"/>
      <c r="E143" s="161"/>
      <c r="F143" s="161"/>
      <c r="G143" s="161"/>
      <c r="H143" s="161"/>
      <c r="I143" s="42"/>
      <c r="J143" s="43"/>
      <c r="K143" s="43"/>
      <c r="L143" s="43"/>
      <c r="M143" s="43"/>
      <c r="N143" s="43"/>
      <c r="O143" s="43"/>
      <c r="P143" s="43"/>
      <c r="Q143" s="43"/>
      <c r="R143" s="43"/>
      <c r="S143" s="215"/>
    </row>
    <row r="144" spans="2:25" s="7" customFormat="1" ht="15" customHeight="1">
      <c r="B144" s="2" t="s">
        <v>316</v>
      </c>
      <c r="C144" s="8" t="s">
        <v>85</v>
      </c>
      <c r="S144" s="49"/>
    </row>
    <row r="145" spans="2:19" s="7" customFormat="1" ht="5.25" customHeight="1">
      <c r="S145" s="49"/>
    </row>
    <row r="146" spans="2:19" s="7" customFormat="1" ht="15" customHeight="1">
      <c r="B146" s="371" t="s">
        <v>317</v>
      </c>
      <c r="C146" s="372"/>
      <c r="D146" s="325">
        <v>0</v>
      </c>
      <c r="E146" s="328">
        <v>1</v>
      </c>
      <c r="F146" s="328">
        <v>2</v>
      </c>
      <c r="G146" s="328">
        <v>3</v>
      </c>
      <c r="H146" s="326">
        <v>4</v>
      </c>
      <c r="I146" s="367" t="s">
        <v>318</v>
      </c>
      <c r="J146" s="368"/>
      <c r="S146" s="49"/>
    </row>
    <row r="147" spans="2:19" s="7" customFormat="1" ht="15" customHeight="1">
      <c r="C147" s="323"/>
      <c r="D147" s="117">
        <v>0</v>
      </c>
      <c r="E147" s="118">
        <v>1</v>
      </c>
      <c r="F147" s="118">
        <v>18</v>
      </c>
      <c r="G147" s="118">
        <v>53</v>
      </c>
      <c r="H147" s="119">
        <v>2</v>
      </c>
      <c r="I147" s="46"/>
      <c r="J147" s="46"/>
      <c r="K147" s="46"/>
      <c r="L147" s="46"/>
      <c r="M147" s="14"/>
      <c r="N147" s="116">
        <f>SUM(D147:H147)</f>
        <v>74</v>
      </c>
      <c r="P147" s="170">
        <f>($D$20*D147+$E$20*E147+$F$20*F147+$G$20*G147+$H$20*H147)/$G$9</f>
        <v>2.7567567567567566</v>
      </c>
      <c r="R147" s="174">
        <f>(D147*D146+E147*E146+F147*F146+G147*G146+H147*H146)/G9</f>
        <v>2.7567567567567566</v>
      </c>
      <c r="S147" s="279" t="s">
        <v>486</v>
      </c>
    </row>
    <row r="148" spans="2:19" s="7" customFormat="1" ht="15" customHeight="1">
      <c r="C148" s="193" t="s">
        <v>259</v>
      </c>
      <c r="D148" s="334">
        <f t="shared" ref="D148" si="51">D147/$G$9</f>
        <v>0</v>
      </c>
      <c r="E148" s="334">
        <f t="shared" ref="E148" si="52">E147/$G$9</f>
        <v>1.3513513513513514E-2</v>
      </c>
      <c r="F148" s="334">
        <f t="shared" ref="F148" si="53">F147/$G$9</f>
        <v>0.24324324324324326</v>
      </c>
      <c r="G148" s="334">
        <f t="shared" ref="G148" si="54">G147/$G$9</f>
        <v>0.71621621621621623</v>
      </c>
      <c r="H148" s="334">
        <f t="shared" ref="H148" si="55">H147/$G$9</f>
        <v>2.7027027027027029E-2</v>
      </c>
      <c r="I148" s="134"/>
      <c r="J148" s="46"/>
      <c r="K148" s="46"/>
      <c r="L148" s="46"/>
      <c r="M148" s="14"/>
    </row>
    <row r="149" spans="2:19" s="7" customFormat="1" ht="15" customHeight="1">
      <c r="C149" s="383"/>
      <c r="D149" s="383"/>
      <c r="E149" s="383"/>
      <c r="F149" s="383"/>
      <c r="G149" s="383"/>
      <c r="H149" s="383"/>
      <c r="I149" s="383"/>
      <c r="J149" s="383"/>
      <c r="K149" s="420"/>
      <c r="L149" s="383"/>
      <c r="M149" s="383"/>
    </row>
    <row r="150" spans="2:19" s="7" customFormat="1" ht="18" customHeight="1">
      <c r="B150" s="7" t="s">
        <v>319</v>
      </c>
      <c r="C150" s="8" t="s">
        <v>320</v>
      </c>
      <c r="D150" s="331"/>
      <c r="E150" s="331"/>
      <c r="F150" s="331"/>
      <c r="G150" s="331"/>
      <c r="H150" s="331"/>
      <c r="J150" s="331"/>
      <c r="K150" s="336"/>
      <c r="L150" s="331"/>
      <c r="M150" s="331"/>
    </row>
    <row r="151" spans="2:19" s="7" customFormat="1" ht="15" customHeight="1">
      <c r="C151" s="323" t="s">
        <v>6</v>
      </c>
      <c r="D151" s="325">
        <v>0</v>
      </c>
      <c r="E151" s="328">
        <v>1</v>
      </c>
      <c r="F151" s="328">
        <v>2</v>
      </c>
      <c r="G151" s="328">
        <v>3</v>
      </c>
      <c r="H151" s="326">
        <v>4</v>
      </c>
      <c r="I151" s="46" t="s">
        <v>12</v>
      </c>
      <c r="K151" s="74"/>
      <c r="N151" s="116">
        <f>SUM(D152:H152)</f>
        <v>74</v>
      </c>
      <c r="P151" s="170">
        <f>(D152*D151+E152*E151+F152*F151+G152*G151+H152*H151)/G9</f>
        <v>2.5270270270270272</v>
      </c>
      <c r="Q151" s="171"/>
      <c r="R151" s="174">
        <f>(D152*D151+E152*E151+F152*F151+G152*G151+H152*H151)/$G$9</f>
        <v>2.5270270270270272</v>
      </c>
    </row>
    <row r="152" spans="2:19" s="7" customFormat="1" ht="15" customHeight="1">
      <c r="C152" s="323"/>
      <c r="D152" s="117">
        <v>0</v>
      </c>
      <c r="E152" s="118">
        <v>6</v>
      </c>
      <c r="F152" s="118">
        <v>29</v>
      </c>
      <c r="G152" s="118">
        <v>33</v>
      </c>
      <c r="H152" s="119">
        <v>6</v>
      </c>
      <c r="I152" s="46"/>
      <c r="K152" s="319"/>
      <c r="N152" s="23"/>
      <c r="O152" s="23"/>
      <c r="P152" s="196"/>
      <c r="Q152" s="23"/>
      <c r="R152" s="77"/>
    </row>
    <row r="153" spans="2:19" s="7" customFormat="1" ht="12.75" customHeight="1">
      <c r="C153" s="193" t="s">
        <v>259</v>
      </c>
      <c r="D153" s="334">
        <f t="shared" ref="D153" si="56">D152/$G$9</f>
        <v>0</v>
      </c>
      <c r="E153" s="334">
        <f t="shared" ref="E153" si="57">E152/$G$9</f>
        <v>8.1081081081081086E-2</v>
      </c>
      <c r="F153" s="334">
        <f t="shared" ref="F153" si="58">F152/$G$9</f>
        <v>0.39189189189189189</v>
      </c>
      <c r="G153" s="334">
        <f t="shared" ref="G153" si="59">G152/$G$9</f>
        <v>0.44594594594594594</v>
      </c>
      <c r="H153" s="334">
        <f t="shared" ref="H153" si="60">H152/$G$9</f>
        <v>8.1081081081081086E-2</v>
      </c>
      <c r="I153" s="134"/>
      <c r="J153" s="23"/>
      <c r="L153" s="23"/>
      <c r="M153" s="23"/>
      <c r="S153" s="49"/>
    </row>
    <row r="154" spans="2:19" s="23" customFormat="1" ht="12.75" customHeight="1" thickBot="1">
      <c r="C154" s="190"/>
      <c r="D154" s="161"/>
      <c r="E154" s="161"/>
      <c r="F154" s="161"/>
      <c r="G154" s="161"/>
      <c r="H154" s="161"/>
      <c r="I154" s="14"/>
      <c r="S154" s="77"/>
    </row>
    <row r="155" spans="2:19" s="7" customFormat="1" ht="25.5" customHeight="1" thickTop="1" thickBot="1">
      <c r="C155" s="378" t="s">
        <v>115</v>
      </c>
      <c r="D155" s="379"/>
      <c r="E155" s="379"/>
      <c r="F155" s="379"/>
      <c r="G155" s="379"/>
      <c r="H155" s="379"/>
      <c r="I155" s="421">
        <f>(R26+R31+R36+R41+R46+R51+R56+R61+R67+R72+R77+R81+R104+R109+R114+R118+R125+R130+R136+R141+R147+R151)/22</f>
        <v>2.6812039312039317</v>
      </c>
      <c r="J155" s="422"/>
      <c r="K155" s="396" t="s">
        <v>260</v>
      </c>
      <c r="L155" s="396"/>
      <c r="M155" s="396"/>
      <c r="N155" s="396"/>
      <c r="O155" s="396"/>
      <c r="P155" s="396"/>
      <c r="Q155" s="396"/>
      <c r="R155" s="397"/>
      <c r="S155" s="49"/>
    </row>
    <row r="156" spans="2:19" s="7" customFormat="1" ht="10.5" customHeight="1" thickTop="1"/>
    <row r="157" spans="2:19" s="7" customFormat="1" ht="18.75" customHeight="1">
      <c r="B157" s="93" t="s">
        <v>361</v>
      </c>
      <c r="C157" s="93"/>
      <c r="D157" s="93"/>
      <c r="E157" s="93"/>
      <c r="F157" s="93"/>
      <c r="G157" s="93"/>
      <c r="H157" s="93"/>
      <c r="I157" s="93"/>
      <c r="J157" s="93"/>
      <c r="K157" s="93"/>
      <c r="L157" s="93"/>
      <c r="M157" s="93"/>
      <c r="N157" s="93"/>
      <c r="O157" s="93"/>
      <c r="P157" s="93"/>
      <c r="Q157" s="93"/>
      <c r="R157" s="93"/>
      <c r="S157" s="93"/>
    </row>
    <row r="158" spans="2:19" s="7" customFormat="1" ht="6" customHeight="1">
      <c r="B158" s="20"/>
      <c r="C158" s="20"/>
      <c r="D158" s="20"/>
      <c r="E158" s="20"/>
      <c r="F158" s="20"/>
      <c r="G158" s="20"/>
      <c r="H158" s="20"/>
      <c r="I158" s="20"/>
      <c r="J158" s="20"/>
      <c r="K158" s="20"/>
      <c r="L158" s="20"/>
      <c r="M158" s="20"/>
      <c r="N158" s="20"/>
      <c r="S158" s="49"/>
    </row>
    <row r="159" spans="2:19" s="7" customFormat="1" ht="15" customHeight="1">
      <c r="B159" s="321" t="s">
        <v>7</v>
      </c>
      <c r="C159" s="15" t="s">
        <v>197</v>
      </c>
      <c r="E159" s="46"/>
      <c r="F159" s="46"/>
      <c r="G159" s="46"/>
      <c r="H159" s="46"/>
      <c r="I159" s="46"/>
      <c r="J159" s="46"/>
      <c r="K159" s="46"/>
      <c r="L159" s="46"/>
      <c r="M159" s="46"/>
      <c r="N159" s="85" t="s">
        <v>113</v>
      </c>
      <c r="P159" s="85" t="s">
        <v>114</v>
      </c>
      <c r="R159" s="60" t="s">
        <v>171</v>
      </c>
      <c r="S159" s="49"/>
    </row>
    <row r="160" spans="2:19" s="7" customFormat="1" ht="3.75" customHeight="1">
      <c r="C160" s="6"/>
      <c r="E160" s="46"/>
      <c r="F160" s="46"/>
      <c r="G160" s="46"/>
      <c r="H160" s="46"/>
      <c r="I160" s="46"/>
      <c r="J160" s="46"/>
      <c r="K160" s="46"/>
      <c r="L160" s="46"/>
      <c r="M160" s="46"/>
      <c r="N160" s="46"/>
      <c r="S160" s="49"/>
    </row>
    <row r="161" spans="2:19" s="7" customFormat="1" ht="15" customHeight="1">
      <c r="C161" s="323" t="s">
        <v>6</v>
      </c>
      <c r="D161" s="325">
        <v>0</v>
      </c>
      <c r="E161" s="328">
        <v>1</v>
      </c>
      <c r="F161" s="328">
        <v>2</v>
      </c>
      <c r="G161" s="328">
        <v>3</v>
      </c>
      <c r="H161" s="326">
        <v>4</v>
      </c>
      <c r="I161" s="46" t="s">
        <v>12</v>
      </c>
      <c r="J161" s="46"/>
      <c r="K161" s="46"/>
      <c r="L161" s="46"/>
      <c r="M161" s="46"/>
      <c r="N161" s="46"/>
      <c r="P161" s="49"/>
      <c r="Q161" s="51"/>
      <c r="S161" s="51"/>
    </row>
    <row r="162" spans="2:19" s="7" customFormat="1" ht="15" customHeight="1">
      <c r="C162" s="323"/>
      <c r="D162" s="118">
        <v>0</v>
      </c>
      <c r="E162" s="118">
        <v>1</v>
      </c>
      <c r="F162" s="118">
        <v>8</v>
      </c>
      <c r="G162" s="118">
        <v>57</v>
      </c>
      <c r="H162" s="119">
        <v>8</v>
      </c>
      <c r="I162" s="46"/>
      <c r="J162" s="46"/>
      <c r="K162" s="46"/>
      <c r="L162" s="46"/>
      <c r="M162" s="14"/>
      <c r="N162" s="116">
        <f>SUM(D162:H162)</f>
        <v>74</v>
      </c>
      <c r="O162" s="23"/>
      <c r="P162" s="168">
        <f>($D$20*D162+$E$20*E162+$F$20*F162+$G$20*G162+$H$20*H162)/$G$9</f>
        <v>2.9729729729729728</v>
      </c>
      <c r="Q162" s="311"/>
      <c r="R162" s="312">
        <f>($D$20*D162+$E$20*E162+$F$20*F162+$G$20*G162+$H$20*H162)/$G$9</f>
        <v>2.9729729729729728</v>
      </c>
    </row>
    <row r="163" spans="2:19" s="43" customFormat="1" ht="12" customHeight="1">
      <c r="C163" s="193" t="s">
        <v>259</v>
      </c>
      <c r="D163" s="334">
        <f t="shared" ref="D163" si="61">D162/$G$9</f>
        <v>0</v>
      </c>
      <c r="E163" s="334">
        <f t="shared" ref="E163" si="62">E162/$G$9</f>
        <v>1.3513513513513514E-2</v>
      </c>
      <c r="F163" s="334">
        <f t="shared" ref="F163" si="63">F162/$G$9</f>
        <v>0.10810810810810811</v>
      </c>
      <c r="G163" s="334">
        <f t="shared" ref="G163" si="64">G162/$G$9</f>
        <v>0.77027027027027029</v>
      </c>
      <c r="H163" s="334">
        <f t="shared" ref="H163" si="65">H162/$G$9</f>
        <v>0.10810810810810811</v>
      </c>
      <c r="I163" s="134"/>
      <c r="J163" s="220"/>
      <c r="K163" s="42"/>
      <c r="L163" s="42"/>
      <c r="M163" s="42"/>
      <c r="N163" s="42"/>
      <c r="S163" s="215"/>
    </row>
    <row r="164" spans="2:19" s="43" customFormat="1" ht="3.75" customHeight="1">
      <c r="D164" s="42"/>
      <c r="E164" s="42"/>
      <c r="F164" s="42"/>
      <c r="G164" s="42"/>
      <c r="H164" s="42"/>
      <c r="I164" s="42"/>
      <c r="J164" s="220"/>
      <c r="K164" s="42"/>
      <c r="L164" s="42"/>
      <c r="M164" s="42"/>
      <c r="N164" s="42"/>
      <c r="S164" s="215"/>
    </row>
    <row r="165" spans="2:19" s="43" customFormat="1" ht="12" customHeight="1">
      <c r="B165" s="321" t="s">
        <v>8</v>
      </c>
      <c r="C165" s="15" t="s">
        <v>321</v>
      </c>
      <c r="D165" s="7"/>
      <c r="E165" s="46"/>
      <c r="F165" s="46"/>
      <c r="G165" s="46"/>
      <c r="H165" s="46"/>
      <c r="I165" s="46"/>
      <c r="J165" s="46"/>
      <c r="K165" s="46"/>
      <c r="L165" s="46"/>
      <c r="M165" s="46"/>
      <c r="N165" s="85" t="s">
        <v>113</v>
      </c>
      <c r="O165" s="7"/>
      <c r="P165" s="85" t="s">
        <v>114</v>
      </c>
      <c r="Q165" s="7"/>
      <c r="R165" s="194" t="s">
        <v>171</v>
      </c>
      <c r="S165" s="49"/>
    </row>
    <row r="166" spans="2:19" s="43" customFormat="1" ht="4.5" customHeight="1">
      <c r="B166" s="7"/>
      <c r="C166" s="6"/>
      <c r="D166" s="7"/>
      <c r="E166" s="46"/>
      <c r="F166" s="46"/>
      <c r="G166" s="46"/>
      <c r="H166" s="46"/>
      <c r="I166" s="46"/>
      <c r="J166" s="46"/>
      <c r="K166" s="46"/>
      <c r="L166" s="46"/>
      <c r="M166" s="46"/>
      <c r="N166" s="46"/>
      <c r="O166" s="7"/>
      <c r="P166" s="7"/>
      <c r="Q166" s="7"/>
      <c r="R166" s="7"/>
      <c r="S166" s="49"/>
    </row>
    <row r="167" spans="2:19" s="43" customFormat="1" ht="12" customHeight="1">
      <c r="B167" s="7"/>
      <c r="C167" s="323" t="s">
        <v>6</v>
      </c>
      <c r="D167" s="325">
        <v>0</v>
      </c>
      <c r="E167" s="328">
        <v>1</v>
      </c>
      <c r="F167" s="328">
        <v>2</v>
      </c>
      <c r="G167" s="328">
        <v>3</v>
      </c>
      <c r="H167" s="326">
        <v>4</v>
      </c>
      <c r="I167" s="46" t="s">
        <v>12</v>
      </c>
      <c r="J167" s="46"/>
      <c r="K167" s="46"/>
      <c r="L167" s="46"/>
      <c r="M167" s="46"/>
      <c r="N167" s="46"/>
      <c r="O167" s="7"/>
      <c r="P167" s="49"/>
      <c r="Q167" s="197"/>
      <c r="R167" s="7"/>
      <c r="S167" s="197"/>
    </row>
    <row r="168" spans="2:19" s="43" customFormat="1" ht="12" customHeight="1">
      <c r="B168" s="7"/>
      <c r="C168" s="323"/>
      <c r="D168" s="118">
        <v>0</v>
      </c>
      <c r="E168" s="118">
        <v>3</v>
      </c>
      <c r="F168" s="118">
        <v>23</v>
      </c>
      <c r="G168" s="118">
        <v>41</v>
      </c>
      <c r="H168" s="119">
        <v>7</v>
      </c>
      <c r="I168" s="46"/>
      <c r="J168" s="46"/>
      <c r="K168" s="46"/>
      <c r="L168" s="46"/>
      <c r="M168" s="14"/>
      <c r="N168" s="116">
        <f>SUM(D168:H168)</f>
        <v>74</v>
      </c>
      <c r="O168" s="23"/>
      <c r="P168" s="170">
        <f>($D$20*D168+$E$20*E168+$F$20*F168+$G$20*G168+$H$20*H168)/$G$9</f>
        <v>2.7027027027027026</v>
      </c>
      <c r="Q168" s="171"/>
      <c r="R168" s="174">
        <f>($D$20*D168+$E$20*E168+$F$20*F168+$G$20*G168+$H$20*H168)/$G$9</f>
        <v>2.7027027027027026</v>
      </c>
      <c r="S168" s="7"/>
    </row>
    <row r="169" spans="2:19" s="43" customFormat="1" ht="12" customHeight="1">
      <c r="C169" s="193" t="s">
        <v>259</v>
      </c>
      <c r="D169" s="334">
        <f t="shared" ref="D169" si="66">D168/$G$9</f>
        <v>0</v>
      </c>
      <c r="E169" s="334">
        <f t="shared" ref="E169" si="67">E168/$G$9</f>
        <v>4.0540540540540543E-2</v>
      </c>
      <c r="F169" s="334">
        <f t="shared" ref="F169" si="68">F168/$G$9</f>
        <v>0.3108108108108108</v>
      </c>
      <c r="G169" s="334">
        <f t="shared" ref="G169" si="69">G168/$G$9</f>
        <v>0.55405405405405406</v>
      </c>
      <c r="H169" s="334">
        <f t="shared" ref="H169" si="70">H168/$G$9</f>
        <v>9.45945945945946E-2</v>
      </c>
      <c r="I169" s="134"/>
      <c r="J169" s="220"/>
      <c r="K169" s="42"/>
      <c r="L169" s="42"/>
      <c r="M169" s="42"/>
      <c r="N169" s="42"/>
      <c r="S169" s="215"/>
    </row>
    <row r="170" spans="2:19" s="43" customFormat="1" ht="3.75" customHeight="1">
      <c r="D170" s="42"/>
      <c r="E170" s="42"/>
      <c r="F170" s="42"/>
      <c r="G170" s="42"/>
      <c r="H170" s="42"/>
      <c r="I170" s="42"/>
      <c r="J170" s="220"/>
      <c r="K170" s="42"/>
      <c r="L170" s="42"/>
      <c r="M170" s="42"/>
      <c r="N170" s="42"/>
      <c r="S170" s="215"/>
    </row>
    <row r="171" spans="2:19" s="43" customFormat="1" ht="12" customHeight="1">
      <c r="B171" s="321" t="s">
        <v>9</v>
      </c>
      <c r="C171" s="15" t="s">
        <v>322</v>
      </c>
      <c r="D171" s="7"/>
      <c r="E171" s="46"/>
      <c r="F171" s="46"/>
      <c r="G171" s="46"/>
      <c r="H171" s="46"/>
      <c r="I171" s="46"/>
      <c r="J171" s="46"/>
      <c r="K171" s="46"/>
      <c r="L171" s="46"/>
      <c r="M171" s="46"/>
      <c r="N171" s="85" t="s">
        <v>113</v>
      </c>
      <c r="O171" s="7"/>
      <c r="P171" s="85" t="s">
        <v>114</v>
      </c>
      <c r="Q171" s="7"/>
      <c r="R171" s="194" t="s">
        <v>171</v>
      </c>
      <c r="S171" s="49"/>
    </row>
    <row r="172" spans="2:19" s="43" customFormat="1" ht="4.5" customHeight="1">
      <c r="B172" s="7"/>
      <c r="C172" s="6"/>
      <c r="D172" s="7"/>
      <c r="E172" s="46"/>
      <c r="F172" s="46"/>
      <c r="G172" s="46"/>
      <c r="H172" s="46"/>
      <c r="I172" s="46"/>
      <c r="J172" s="46"/>
      <c r="K172" s="46"/>
      <c r="L172" s="46"/>
      <c r="M172" s="46"/>
      <c r="N172" s="46"/>
      <c r="O172" s="7"/>
      <c r="P172" s="7"/>
      <c r="Q172" s="7"/>
      <c r="R172" s="7"/>
      <c r="S172" s="49"/>
    </row>
    <row r="173" spans="2:19" s="43" customFormat="1" ht="12" customHeight="1">
      <c r="B173" s="7"/>
      <c r="C173" s="323" t="s">
        <v>323</v>
      </c>
      <c r="D173" s="325">
        <v>0</v>
      </c>
      <c r="E173" s="328">
        <v>1</v>
      </c>
      <c r="F173" s="328">
        <v>2</v>
      </c>
      <c r="G173" s="328">
        <v>3</v>
      </c>
      <c r="H173" s="326">
        <v>4</v>
      </c>
      <c r="I173" s="46" t="s">
        <v>277</v>
      </c>
      <c r="J173" s="46"/>
      <c r="K173" s="46"/>
      <c r="L173" s="46"/>
      <c r="M173" s="46"/>
      <c r="N173" s="46"/>
      <c r="O173" s="7"/>
      <c r="P173" s="49"/>
      <c r="Q173" s="197"/>
      <c r="R173" s="7"/>
      <c r="S173" s="197"/>
    </row>
    <row r="174" spans="2:19" s="43" customFormat="1" ht="12" customHeight="1">
      <c r="B174" s="7"/>
      <c r="C174" s="323"/>
      <c r="D174" s="118">
        <v>0</v>
      </c>
      <c r="E174" s="118">
        <v>3</v>
      </c>
      <c r="F174" s="118">
        <v>13</v>
      </c>
      <c r="G174" s="118">
        <v>43</v>
      </c>
      <c r="H174" s="119">
        <v>15</v>
      </c>
      <c r="I174" s="46"/>
      <c r="J174" s="46"/>
      <c r="K174" s="46"/>
      <c r="L174" s="46"/>
      <c r="M174" s="14"/>
      <c r="N174" s="116">
        <f>SUM(D174:H174)</f>
        <v>74</v>
      </c>
      <c r="O174" s="23"/>
      <c r="P174" s="170">
        <f>($D$20*D174+$E$20*E174+$F$20*F174+$G$20*G174+$H$20*H174)/$G$9</f>
        <v>2.9459459459459461</v>
      </c>
      <c r="Q174" s="171"/>
      <c r="R174" s="174">
        <f>($D$20*D174+$E$20*E174+$F$20*F174+$G$20*G174+$H$20*H174)/$G$9</f>
        <v>2.9459459459459461</v>
      </c>
      <c r="S174" s="7"/>
    </row>
    <row r="175" spans="2:19" s="43" customFormat="1" ht="15" customHeight="1">
      <c r="B175" s="216"/>
      <c r="C175" s="193" t="s">
        <v>259</v>
      </c>
      <c r="D175" s="334">
        <f t="shared" ref="D175" si="71">D174/$G$9</f>
        <v>0</v>
      </c>
      <c r="E175" s="334">
        <f t="shared" ref="E175" si="72">E174/$G$9</f>
        <v>4.0540540540540543E-2</v>
      </c>
      <c r="F175" s="334">
        <f t="shared" ref="F175" si="73">F174/$G$9</f>
        <v>0.17567567567567569</v>
      </c>
      <c r="G175" s="334">
        <f t="shared" ref="G175" si="74">G174/$G$9</f>
        <v>0.58108108108108103</v>
      </c>
      <c r="H175" s="334">
        <f t="shared" ref="H175" si="75">H174/$G$9</f>
        <v>0.20270270270270271</v>
      </c>
      <c r="I175" s="134"/>
      <c r="J175" s="161"/>
      <c r="K175" s="42"/>
      <c r="L175" s="42"/>
      <c r="M175" s="42"/>
      <c r="P175" s="214"/>
    </row>
    <row r="176" spans="2:19" s="43" customFormat="1" ht="3.75" customHeight="1">
      <c r="B176" s="216"/>
      <c r="C176" s="222"/>
      <c r="D176" s="222"/>
      <c r="E176" s="222"/>
      <c r="F176" s="222"/>
      <c r="G176" s="222"/>
      <c r="H176" s="42"/>
      <c r="I176" s="330"/>
      <c r="J176" s="161"/>
      <c r="K176" s="42"/>
      <c r="L176" s="42"/>
      <c r="M176" s="42"/>
      <c r="P176" s="221"/>
      <c r="S176" s="215"/>
    </row>
    <row r="177" spans="2:21" s="43" customFormat="1" ht="15" customHeight="1">
      <c r="B177" s="321" t="s">
        <v>10</v>
      </c>
      <c r="C177" s="15" t="s">
        <v>324</v>
      </c>
      <c r="D177" s="7"/>
      <c r="E177" s="46"/>
      <c r="F177" s="46"/>
      <c r="G177" s="46"/>
      <c r="H177" s="46"/>
      <c r="I177" s="46"/>
      <c r="J177" s="46"/>
      <c r="K177" s="46"/>
      <c r="L177" s="46"/>
      <c r="M177" s="46"/>
      <c r="N177" s="85" t="s">
        <v>113</v>
      </c>
      <c r="O177" s="7"/>
      <c r="P177" s="85" t="s">
        <v>114</v>
      </c>
      <c r="Q177" s="7"/>
      <c r="R177" s="194" t="s">
        <v>171</v>
      </c>
      <c r="S177" s="215"/>
    </row>
    <row r="178" spans="2:21" s="43" customFormat="1" ht="3" customHeight="1">
      <c r="B178" s="7"/>
      <c r="C178" s="6"/>
      <c r="D178" s="7"/>
      <c r="E178" s="46"/>
      <c r="F178" s="46"/>
      <c r="G178" s="46"/>
      <c r="H178" s="46"/>
      <c r="I178" s="46"/>
      <c r="J178" s="46"/>
      <c r="K178" s="46"/>
      <c r="L178" s="46"/>
      <c r="M178" s="46"/>
      <c r="N178" s="46"/>
      <c r="O178" s="7"/>
      <c r="P178" s="7"/>
      <c r="Q178" s="7"/>
      <c r="R178" s="7"/>
      <c r="S178" s="215"/>
    </row>
    <row r="179" spans="2:21" s="43" customFormat="1" ht="15" customHeight="1">
      <c r="B179" s="7"/>
      <c r="C179" s="323" t="s">
        <v>6</v>
      </c>
      <c r="D179" s="325">
        <v>0</v>
      </c>
      <c r="E179" s="328">
        <v>1</v>
      </c>
      <c r="F179" s="328">
        <v>2</v>
      </c>
      <c r="G179" s="328">
        <v>3</v>
      </c>
      <c r="H179" s="326">
        <v>4</v>
      </c>
      <c r="I179" s="46" t="s">
        <v>12</v>
      </c>
      <c r="J179" s="46"/>
      <c r="K179" s="46"/>
      <c r="L179" s="46"/>
      <c r="M179" s="46"/>
      <c r="N179" s="46"/>
      <c r="O179" s="7"/>
      <c r="P179" s="49"/>
      <c r="Q179" s="197"/>
      <c r="R179" s="7"/>
      <c r="S179" s="221"/>
    </row>
    <row r="180" spans="2:21" s="43" customFormat="1" ht="15" customHeight="1">
      <c r="B180" s="7"/>
      <c r="C180" s="323"/>
      <c r="D180" s="118">
        <v>0</v>
      </c>
      <c r="E180" s="118">
        <v>3</v>
      </c>
      <c r="F180" s="118">
        <v>20</v>
      </c>
      <c r="G180" s="118">
        <v>38</v>
      </c>
      <c r="H180" s="119">
        <v>13</v>
      </c>
      <c r="I180" s="46"/>
      <c r="J180" s="46"/>
      <c r="K180" s="46"/>
      <c r="L180" s="46"/>
      <c r="M180" s="14"/>
      <c r="N180" s="116">
        <f>SUM(D180:H180)</f>
        <v>74</v>
      </c>
      <c r="O180" s="23"/>
      <c r="P180" s="170">
        <f>($D$20*D180+$E$20*E180+$F$20*F180+$G$20*G180+$H$20*H180)/$G$9</f>
        <v>2.8243243243243241</v>
      </c>
      <c r="Q180" s="171"/>
      <c r="R180" s="174">
        <f>($D$20*D180+$E$20*E180+$F$20*F180+$G$20*G180+$H$20*H180)/$G$9</f>
        <v>2.8243243243243241</v>
      </c>
      <c r="S180" s="215"/>
    </row>
    <row r="181" spans="2:21" s="43" customFormat="1" ht="15" customHeight="1">
      <c r="B181" s="216"/>
      <c r="C181" s="193" t="s">
        <v>259</v>
      </c>
      <c r="D181" s="334">
        <f t="shared" ref="D181" si="76">D180/$G$9</f>
        <v>0</v>
      </c>
      <c r="E181" s="334">
        <f t="shared" ref="E181" si="77">E180/$G$9</f>
        <v>4.0540540540540543E-2</v>
      </c>
      <c r="F181" s="334">
        <f t="shared" ref="F181" si="78">F180/$G$9</f>
        <v>0.27027027027027029</v>
      </c>
      <c r="G181" s="334">
        <f t="shared" ref="G181" si="79">G180/$G$9</f>
        <v>0.51351351351351349</v>
      </c>
      <c r="H181" s="334">
        <f t="shared" ref="H181" si="80">H180/$G$9</f>
        <v>0.17567567567567569</v>
      </c>
      <c r="I181" s="134"/>
      <c r="J181" s="161"/>
      <c r="K181" s="42"/>
      <c r="L181" s="42"/>
      <c r="M181" s="42"/>
      <c r="P181" s="214"/>
      <c r="S181" s="215"/>
      <c r="U181" s="215"/>
    </row>
    <row r="182" spans="2:21" s="43" customFormat="1" ht="6" customHeight="1">
      <c r="B182" s="216"/>
      <c r="C182" s="217"/>
      <c r="D182" s="218"/>
      <c r="E182" s="219"/>
      <c r="F182" s="219"/>
      <c r="H182" s="42"/>
      <c r="I182" s="330"/>
      <c r="J182" s="220"/>
      <c r="K182" s="42"/>
      <c r="L182" s="42"/>
      <c r="M182" s="42"/>
      <c r="S182" s="215"/>
      <c r="U182" s="215"/>
    </row>
    <row r="183" spans="2:21" s="43" customFormat="1" ht="23.25" customHeight="1">
      <c r="B183" s="321" t="s">
        <v>11</v>
      </c>
      <c r="C183" s="355" t="s">
        <v>325</v>
      </c>
      <c r="D183" s="355"/>
      <c r="E183" s="355"/>
      <c r="F183" s="355"/>
      <c r="G183" s="355"/>
      <c r="H183" s="355"/>
      <c r="I183" s="355"/>
      <c r="J183" s="355"/>
      <c r="K183" s="355"/>
      <c r="L183" s="355"/>
      <c r="M183" s="355"/>
      <c r="N183" s="85" t="s">
        <v>113</v>
      </c>
      <c r="O183" s="7"/>
      <c r="P183" s="85" t="s">
        <v>114</v>
      </c>
      <c r="Q183" s="7"/>
      <c r="R183" s="194" t="s">
        <v>171</v>
      </c>
      <c r="S183" s="215"/>
      <c r="U183" s="215"/>
    </row>
    <row r="184" spans="2:21" s="43" customFormat="1" ht="3" customHeight="1">
      <c r="B184" s="7"/>
      <c r="C184" s="6"/>
      <c r="D184" s="7"/>
      <c r="E184" s="46"/>
      <c r="F184" s="46"/>
      <c r="G184" s="46"/>
      <c r="H184" s="46"/>
      <c r="I184" s="46"/>
      <c r="J184" s="46"/>
      <c r="K184" s="46"/>
      <c r="L184" s="46"/>
      <c r="M184" s="46"/>
      <c r="N184" s="46"/>
      <c r="O184" s="7"/>
      <c r="P184" s="7"/>
      <c r="Q184" s="7"/>
      <c r="R184" s="7"/>
      <c r="S184" s="215"/>
      <c r="U184" s="215"/>
    </row>
    <row r="185" spans="2:21" s="43" customFormat="1" ht="12" customHeight="1">
      <c r="B185" s="7"/>
      <c r="C185" s="323" t="s">
        <v>6</v>
      </c>
      <c r="D185" s="325">
        <v>0</v>
      </c>
      <c r="E185" s="328">
        <v>1</v>
      </c>
      <c r="F185" s="328">
        <v>2</v>
      </c>
      <c r="G185" s="328">
        <v>3</v>
      </c>
      <c r="H185" s="326">
        <v>4</v>
      </c>
      <c r="I185" s="46" t="s">
        <v>12</v>
      </c>
      <c r="J185" s="46"/>
      <c r="K185" s="46"/>
      <c r="L185" s="46"/>
      <c r="M185" s="46"/>
      <c r="N185" s="46"/>
      <c r="O185" s="7"/>
      <c r="P185" s="49"/>
      <c r="Q185" s="197"/>
      <c r="R185" s="7"/>
      <c r="S185" s="215"/>
      <c r="U185" s="215"/>
    </row>
    <row r="186" spans="2:21" s="43" customFormat="1" ht="12" customHeight="1">
      <c r="B186" s="7"/>
      <c r="C186" s="323"/>
      <c r="D186" s="118">
        <v>0</v>
      </c>
      <c r="E186" s="118">
        <v>1</v>
      </c>
      <c r="F186" s="118">
        <v>24</v>
      </c>
      <c r="G186" s="118">
        <v>39</v>
      </c>
      <c r="H186" s="119">
        <v>10</v>
      </c>
      <c r="I186" s="46"/>
      <c r="J186" s="46"/>
      <c r="K186" s="46"/>
      <c r="L186" s="46"/>
      <c r="M186" s="14"/>
      <c r="N186" s="116">
        <f>SUM(D186:H186)</f>
        <v>74</v>
      </c>
      <c r="O186" s="23"/>
      <c r="P186" s="170">
        <f>($D$20*D186+$E$20*E186+$F$20*F186+$G$20*G186+$H$20*H186)/$G$9</f>
        <v>2.7837837837837838</v>
      </c>
      <c r="Q186" s="171"/>
      <c r="R186" s="174">
        <f>($D$20*D186+$E$20*E186+$F$20*F186+$G$20*G186+$H$20*H186)/$G$9</f>
        <v>2.7837837837837838</v>
      </c>
      <c r="S186" s="215"/>
      <c r="U186" s="215"/>
    </row>
    <row r="187" spans="2:21" s="43" customFormat="1" ht="12" customHeight="1">
      <c r="B187" s="216"/>
      <c r="C187" s="193" t="s">
        <v>259</v>
      </c>
      <c r="D187" s="334">
        <f t="shared" ref="D187" si="81">D186/$G$9</f>
        <v>0</v>
      </c>
      <c r="E187" s="334">
        <f t="shared" ref="E187" si="82">E186/$G$9</f>
        <v>1.3513513513513514E-2</v>
      </c>
      <c r="F187" s="334">
        <f t="shared" ref="F187" si="83">F186/$G$9</f>
        <v>0.32432432432432434</v>
      </c>
      <c r="G187" s="334">
        <f t="shared" ref="G187" si="84">G186/$G$9</f>
        <v>0.52702702702702697</v>
      </c>
      <c r="H187" s="334">
        <f t="shared" ref="H187" si="85">H186/$G$9</f>
        <v>0.13513513513513514</v>
      </c>
      <c r="I187" s="134"/>
      <c r="J187" s="161"/>
      <c r="K187" s="42"/>
      <c r="L187" s="42"/>
      <c r="M187" s="42"/>
      <c r="P187" s="214"/>
      <c r="S187" s="215"/>
      <c r="U187" s="215"/>
    </row>
    <row r="188" spans="2:21" s="43" customFormat="1" ht="12" customHeight="1">
      <c r="B188" s="216"/>
      <c r="C188" s="217"/>
      <c r="D188" s="218"/>
      <c r="E188" s="219"/>
      <c r="F188" s="219"/>
      <c r="H188" s="42"/>
      <c r="I188" s="330"/>
      <c r="J188" s="220"/>
      <c r="K188" s="42"/>
      <c r="L188" s="42"/>
      <c r="M188" s="42"/>
      <c r="S188" s="215"/>
      <c r="U188" s="215"/>
    </row>
    <row r="189" spans="2:21" s="43" customFormat="1" ht="12" customHeight="1">
      <c r="B189" s="321" t="s">
        <v>13</v>
      </c>
      <c r="C189" s="15" t="s">
        <v>326</v>
      </c>
      <c r="D189" s="7"/>
      <c r="E189" s="46"/>
      <c r="F189" s="46"/>
      <c r="G189" s="46"/>
      <c r="H189" s="46"/>
      <c r="I189" s="46"/>
      <c r="J189" s="46"/>
      <c r="K189" s="46"/>
      <c r="L189" s="46"/>
      <c r="M189" s="46"/>
      <c r="N189" s="85" t="s">
        <v>113</v>
      </c>
      <c r="O189" s="7"/>
      <c r="P189" s="85" t="s">
        <v>114</v>
      </c>
      <c r="Q189" s="7"/>
      <c r="R189" s="194" t="s">
        <v>171</v>
      </c>
      <c r="S189" s="215"/>
      <c r="U189" s="215"/>
    </row>
    <row r="190" spans="2:21" s="43" customFormat="1" ht="5.25" customHeight="1">
      <c r="B190" s="7"/>
      <c r="C190" s="6"/>
      <c r="D190" s="7"/>
      <c r="E190" s="46"/>
      <c r="F190" s="46"/>
      <c r="G190" s="46"/>
      <c r="H190" s="46"/>
      <c r="I190" s="46"/>
      <c r="J190" s="46"/>
      <c r="K190" s="46"/>
      <c r="L190" s="46"/>
      <c r="M190" s="46"/>
      <c r="N190" s="46"/>
      <c r="O190" s="7"/>
      <c r="P190" s="7"/>
      <c r="Q190" s="7"/>
      <c r="R190" s="7"/>
      <c r="S190" s="215"/>
      <c r="U190" s="215"/>
    </row>
    <row r="191" spans="2:21" s="43" customFormat="1" ht="12" customHeight="1">
      <c r="B191" s="7"/>
      <c r="C191" s="323" t="s">
        <v>6</v>
      </c>
      <c r="D191" s="325">
        <v>0</v>
      </c>
      <c r="E191" s="328">
        <v>1</v>
      </c>
      <c r="F191" s="328">
        <v>2</v>
      </c>
      <c r="G191" s="328">
        <v>3</v>
      </c>
      <c r="H191" s="326">
        <v>4</v>
      </c>
      <c r="I191" s="46" t="s">
        <v>12</v>
      </c>
      <c r="J191" s="46"/>
      <c r="K191" s="46"/>
      <c r="L191" s="46"/>
      <c r="M191" s="46"/>
      <c r="N191" s="46"/>
      <c r="O191" s="7"/>
      <c r="P191" s="49"/>
      <c r="Q191" s="197"/>
      <c r="R191" s="7"/>
      <c r="S191" s="215"/>
      <c r="U191" s="215"/>
    </row>
    <row r="192" spans="2:21" s="43" customFormat="1" ht="12" customHeight="1">
      <c r="B192" s="7"/>
      <c r="C192" s="323"/>
      <c r="D192" s="118">
        <v>1</v>
      </c>
      <c r="E192" s="118">
        <v>19</v>
      </c>
      <c r="F192" s="118">
        <v>35</v>
      </c>
      <c r="G192" s="118">
        <v>18</v>
      </c>
      <c r="H192" s="119">
        <v>1</v>
      </c>
      <c r="I192" s="46"/>
      <c r="J192" s="46"/>
      <c r="K192" s="46"/>
      <c r="L192" s="46"/>
      <c r="M192" s="14"/>
      <c r="N192" s="116">
        <f>SUM(D192:H192)</f>
        <v>74</v>
      </c>
      <c r="O192" s="23"/>
      <c r="P192" s="170">
        <f>($D$20*D192+$E$20*E192+$F$20*F192+$G$20*G192+$H$20*H192)/$G$9</f>
        <v>1.9864864864864864</v>
      </c>
      <c r="Q192" s="171"/>
      <c r="R192" s="174">
        <f>($D$20*D192+$E$20*E192+$F$20*F192+$G$20*G192+$H$20*H192)/$G$9</f>
        <v>1.9864864864864864</v>
      </c>
      <c r="S192" s="215"/>
      <c r="U192" s="215"/>
    </row>
    <row r="193" spans="2:21" s="43" customFormat="1" ht="12" customHeight="1">
      <c r="B193" s="216"/>
      <c r="C193" s="193" t="s">
        <v>259</v>
      </c>
      <c r="D193" s="334">
        <f t="shared" ref="D193" si="86">D192/$G$9</f>
        <v>1.3513513513513514E-2</v>
      </c>
      <c r="E193" s="334">
        <f t="shared" ref="E193" si="87">E192/$G$9</f>
        <v>0.25675675675675674</v>
      </c>
      <c r="F193" s="334">
        <f t="shared" ref="F193" si="88">F192/$G$9</f>
        <v>0.47297297297297297</v>
      </c>
      <c r="G193" s="334">
        <f t="shared" ref="G193" si="89">G192/$G$9</f>
        <v>0.24324324324324326</v>
      </c>
      <c r="H193" s="334">
        <f t="shared" ref="H193" si="90">H192/$G$9</f>
        <v>1.3513513513513514E-2</v>
      </c>
      <c r="I193" s="134"/>
      <c r="J193" s="161"/>
      <c r="K193" s="42"/>
      <c r="L193" s="42"/>
      <c r="M193" s="42"/>
      <c r="P193" s="214"/>
      <c r="S193" s="215"/>
      <c r="U193" s="215"/>
    </row>
    <row r="194" spans="2:21" s="43" customFormat="1" ht="4.5" customHeight="1">
      <c r="B194" s="216"/>
      <c r="C194" s="217"/>
      <c r="D194" s="218"/>
      <c r="E194" s="219"/>
      <c r="F194" s="219"/>
      <c r="H194" s="42"/>
      <c r="I194" s="330"/>
      <c r="J194" s="220"/>
      <c r="K194" s="42"/>
      <c r="L194" s="42"/>
      <c r="M194" s="42"/>
      <c r="S194" s="215"/>
      <c r="U194" s="215"/>
    </row>
    <row r="195" spans="2:21" s="43" customFormat="1" ht="12" customHeight="1">
      <c r="B195" s="321" t="s">
        <v>15</v>
      </c>
      <c r="C195" s="15" t="s">
        <v>327</v>
      </c>
      <c r="D195" s="7"/>
      <c r="E195" s="46"/>
      <c r="F195" s="46"/>
      <c r="G195" s="46"/>
      <c r="H195" s="46"/>
      <c r="I195" s="46"/>
      <c r="J195" s="46"/>
      <c r="K195" s="46"/>
      <c r="L195" s="46"/>
      <c r="M195" s="46"/>
      <c r="N195" s="85" t="s">
        <v>113</v>
      </c>
      <c r="O195" s="7"/>
      <c r="P195" s="85" t="s">
        <v>114</v>
      </c>
      <c r="Q195" s="7"/>
      <c r="R195" s="194" t="s">
        <v>171</v>
      </c>
      <c r="S195" s="215"/>
      <c r="U195" s="215"/>
    </row>
    <row r="196" spans="2:21" s="43" customFormat="1" ht="4.5" customHeight="1">
      <c r="B196" s="7"/>
      <c r="C196" s="6"/>
      <c r="D196" s="7"/>
      <c r="E196" s="46"/>
      <c r="F196" s="46"/>
      <c r="G196" s="46"/>
      <c r="H196" s="46"/>
      <c r="I196" s="46"/>
      <c r="J196" s="46"/>
      <c r="K196" s="46"/>
      <c r="L196" s="46"/>
      <c r="M196" s="46"/>
      <c r="N196" s="46"/>
      <c r="O196" s="7"/>
      <c r="P196" s="7"/>
      <c r="Q196" s="7"/>
      <c r="R196" s="7"/>
      <c r="S196" s="215"/>
      <c r="U196" s="215"/>
    </row>
    <row r="197" spans="2:21" s="43" customFormat="1" ht="12" customHeight="1">
      <c r="B197" s="7"/>
      <c r="C197" s="323" t="s">
        <v>6</v>
      </c>
      <c r="D197" s="325">
        <v>0</v>
      </c>
      <c r="E197" s="328">
        <v>1</v>
      </c>
      <c r="F197" s="328">
        <v>2</v>
      </c>
      <c r="G197" s="328">
        <v>3</v>
      </c>
      <c r="H197" s="326">
        <v>4</v>
      </c>
      <c r="I197" s="46" t="s">
        <v>12</v>
      </c>
      <c r="J197" s="46"/>
      <c r="K197" s="46"/>
      <c r="L197" s="46"/>
      <c r="M197" s="46"/>
      <c r="N197" s="46"/>
      <c r="O197" s="7"/>
      <c r="P197" s="49"/>
      <c r="Q197" s="197"/>
      <c r="R197" s="7"/>
      <c r="S197" s="215"/>
      <c r="U197" s="215"/>
    </row>
    <row r="198" spans="2:21" s="43" customFormat="1" ht="12" customHeight="1">
      <c r="B198" s="7"/>
      <c r="C198" s="323"/>
      <c r="D198" s="118">
        <v>0</v>
      </c>
      <c r="E198" s="118">
        <v>14</v>
      </c>
      <c r="F198" s="118">
        <v>49</v>
      </c>
      <c r="G198" s="118">
        <v>11</v>
      </c>
      <c r="H198" s="119">
        <v>0</v>
      </c>
      <c r="I198" s="46"/>
      <c r="J198" s="46"/>
      <c r="K198" s="46"/>
      <c r="L198" s="46"/>
      <c r="M198" s="14"/>
      <c r="N198" s="116">
        <f>SUM(D198:H198)</f>
        <v>74</v>
      </c>
      <c r="O198" s="23"/>
      <c r="P198" s="170">
        <f>($D$20*D198+$E$20*E198+$F$20*F198+$G$20*G198+$H$20*H198)/$G$9</f>
        <v>1.9594594594594594</v>
      </c>
      <c r="Q198" s="171"/>
      <c r="R198" s="174">
        <f>($D$20*D198+$E$20*E198+$F$20*F198+$G$20*G198+$H$20*H198)/$G$9</f>
        <v>1.9594594594594594</v>
      </c>
      <c r="S198" s="215"/>
      <c r="U198" s="215"/>
    </row>
    <row r="199" spans="2:21" s="43" customFormat="1" ht="12" customHeight="1">
      <c r="B199" s="216"/>
      <c r="C199" s="193" t="s">
        <v>259</v>
      </c>
      <c r="D199" s="334">
        <f t="shared" ref="D199" si="91">D198/$G$9</f>
        <v>0</v>
      </c>
      <c r="E199" s="334">
        <f t="shared" ref="E199" si="92">E198/$G$9</f>
        <v>0.1891891891891892</v>
      </c>
      <c r="F199" s="334">
        <f t="shared" ref="F199" si="93">F198/$G$9</f>
        <v>0.66216216216216217</v>
      </c>
      <c r="G199" s="334">
        <f t="shared" ref="G199" si="94">G198/$G$9</f>
        <v>0.14864864864864866</v>
      </c>
      <c r="H199" s="334">
        <f t="shared" ref="H199" si="95">H198/$G$9</f>
        <v>0</v>
      </c>
      <c r="I199" s="134"/>
      <c r="J199" s="161"/>
      <c r="K199" s="42"/>
      <c r="L199" s="42"/>
      <c r="M199" s="42"/>
      <c r="P199" s="214"/>
      <c r="S199" s="215"/>
      <c r="U199" s="215"/>
    </row>
    <row r="200" spans="2:21" s="43" customFormat="1" ht="4.5" customHeight="1">
      <c r="B200" s="216"/>
      <c r="C200" s="217"/>
      <c r="D200" s="218"/>
      <c r="E200" s="219"/>
      <c r="F200" s="219"/>
      <c r="H200" s="42"/>
      <c r="I200" s="330"/>
      <c r="J200" s="220"/>
      <c r="K200" s="42"/>
      <c r="L200" s="42"/>
      <c r="M200" s="42"/>
      <c r="S200" s="215"/>
      <c r="U200" s="215"/>
    </row>
    <row r="201" spans="2:21" s="43" customFormat="1" ht="12" customHeight="1">
      <c r="B201" s="321" t="s">
        <v>16</v>
      </c>
      <c r="C201" s="15" t="s">
        <v>328</v>
      </c>
      <c r="D201" s="7"/>
      <c r="E201" s="46"/>
      <c r="F201" s="46"/>
      <c r="G201" s="46"/>
      <c r="H201" s="46"/>
      <c r="I201" s="46"/>
      <c r="J201" s="46"/>
      <c r="K201" s="46"/>
      <c r="L201" s="46"/>
      <c r="M201" s="46"/>
      <c r="N201" s="85" t="s">
        <v>113</v>
      </c>
      <c r="O201" s="7"/>
      <c r="P201" s="85" t="s">
        <v>114</v>
      </c>
      <c r="Q201" s="7"/>
      <c r="R201" s="194" t="s">
        <v>171</v>
      </c>
      <c r="S201" s="215"/>
      <c r="U201" s="215"/>
    </row>
    <row r="202" spans="2:21" s="43" customFormat="1" ht="3.75" customHeight="1">
      <c r="B202" s="7"/>
      <c r="C202" s="6"/>
      <c r="D202" s="7"/>
      <c r="E202" s="46"/>
      <c r="F202" s="46"/>
      <c r="G202" s="46"/>
      <c r="H202" s="46"/>
      <c r="I202" s="46"/>
      <c r="J202" s="46"/>
      <c r="K202" s="46"/>
      <c r="L202" s="46"/>
      <c r="M202" s="46"/>
      <c r="N202" s="46"/>
      <c r="O202" s="7"/>
      <c r="P202" s="7"/>
      <c r="Q202" s="7"/>
      <c r="R202" s="7"/>
      <c r="S202" s="215"/>
      <c r="U202" s="215"/>
    </row>
    <row r="203" spans="2:21" s="43" customFormat="1" ht="12" customHeight="1">
      <c r="B203" s="7"/>
      <c r="C203" s="323" t="s">
        <v>6</v>
      </c>
      <c r="D203" s="325">
        <v>0</v>
      </c>
      <c r="E203" s="328">
        <v>1</v>
      </c>
      <c r="F203" s="328">
        <v>2</v>
      </c>
      <c r="G203" s="328">
        <v>3</v>
      </c>
      <c r="H203" s="326">
        <v>4</v>
      </c>
      <c r="I203" s="46" t="s">
        <v>12</v>
      </c>
      <c r="J203" s="46"/>
      <c r="K203" s="46"/>
      <c r="L203" s="46"/>
      <c r="M203" s="46"/>
      <c r="N203" s="46"/>
      <c r="O203" s="7"/>
      <c r="P203" s="49"/>
      <c r="Q203" s="197"/>
      <c r="R203" s="7"/>
      <c r="S203" s="215"/>
      <c r="U203" s="215"/>
    </row>
    <row r="204" spans="2:21" s="43" customFormat="1" ht="15" customHeight="1">
      <c r="B204" s="7"/>
      <c r="C204" s="323"/>
      <c r="D204" s="118">
        <v>3</v>
      </c>
      <c r="E204" s="118">
        <v>25</v>
      </c>
      <c r="F204" s="118">
        <v>36</v>
      </c>
      <c r="G204" s="118">
        <v>9</v>
      </c>
      <c r="H204" s="119">
        <v>1</v>
      </c>
      <c r="I204" s="46"/>
      <c r="J204" s="46"/>
      <c r="K204" s="46"/>
      <c r="L204" s="46"/>
      <c r="M204" s="14"/>
      <c r="N204" s="116">
        <f>SUM(D204:H204)</f>
        <v>74</v>
      </c>
      <c r="O204" s="23"/>
      <c r="P204" s="170">
        <f>($D$20*D204+$E$20*E204+$F$20*F204+$G$20*G204+$H$20*H204)/$G$9</f>
        <v>1.7297297297297298</v>
      </c>
      <c r="Q204" s="171"/>
      <c r="R204" s="174">
        <f>($D$20*D204+$E$20*E204+$F$20*F204+$G$20*G204+$H$20*H204)/$G$9</f>
        <v>1.7297297297297298</v>
      </c>
      <c r="S204" s="221"/>
      <c r="U204" s="215"/>
    </row>
    <row r="205" spans="2:21" s="43" customFormat="1" ht="10.5" customHeight="1">
      <c r="B205" s="216"/>
      <c r="C205" s="193" t="s">
        <v>259</v>
      </c>
      <c r="D205" s="334">
        <f t="shared" ref="D205" si="96">D204/$G$9</f>
        <v>4.0540540540540543E-2</v>
      </c>
      <c r="E205" s="334">
        <f t="shared" ref="E205" si="97">E204/$G$9</f>
        <v>0.33783783783783783</v>
      </c>
      <c r="F205" s="334">
        <f t="shared" ref="F205" si="98">F204/$G$9</f>
        <v>0.48648648648648651</v>
      </c>
      <c r="G205" s="334">
        <f t="shared" ref="G205" si="99">G204/$G$9</f>
        <v>0.12162162162162163</v>
      </c>
      <c r="H205" s="334">
        <f t="shared" ref="H205" si="100">H204/$G$9</f>
        <v>1.3513513513513514E-2</v>
      </c>
      <c r="I205" s="134"/>
      <c r="J205" s="161"/>
      <c r="K205" s="42"/>
      <c r="L205" s="42"/>
      <c r="M205" s="42"/>
      <c r="P205" s="214"/>
      <c r="S205" s="215"/>
      <c r="U205" s="215"/>
    </row>
    <row r="206" spans="2:21" s="43" customFormat="1" ht="10.5" customHeight="1">
      <c r="B206" s="216"/>
      <c r="J206" s="161"/>
      <c r="K206" s="42"/>
      <c r="L206" s="42"/>
      <c r="M206" s="42"/>
      <c r="P206" s="214"/>
      <c r="S206" s="215"/>
      <c r="U206" s="215"/>
    </row>
    <row r="207" spans="2:21" s="43" customFormat="1" ht="24.75" customHeight="1">
      <c r="B207" s="2" t="s">
        <v>19</v>
      </c>
      <c r="C207" s="383" t="s">
        <v>329</v>
      </c>
      <c r="D207" s="383"/>
      <c r="E207" s="383"/>
      <c r="F207" s="383"/>
      <c r="G207" s="383"/>
      <c r="H207" s="383"/>
      <c r="I207" s="383"/>
      <c r="J207" s="383"/>
      <c r="K207" s="383"/>
      <c r="L207" s="383"/>
      <c r="M207" s="383"/>
      <c r="N207" s="46"/>
      <c r="O207" s="7"/>
      <c r="P207" s="7"/>
      <c r="Q207" s="7"/>
      <c r="R207" s="7"/>
      <c r="S207" s="215"/>
      <c r="U207" s="215"/>
    </row>
    <row r="208" spans="2:21" s="43" customFormat="1" ht="10.5" customHeight="1">
      <c r="B208" s="7"/>
      <c r="C208" s="7"/>
      <c r="D208" s="7"/>
      <c r="E208" s="7"/>
      <c r="F208" s="7"/>
      <c r="G208" s="7"/>
      <c r="H208" s="7"/>
      <c r="I208" s="7"/>
      <c r="J208" s="7"/>
      <c r="K208" s="7"/>
      <c r="L208" s="7"/>
      <c r="M208" s="7"/>
      <c r="N208" s="46"/>
      <c r="O208" s="7"/>
      <c r="P208" s="7"/>
      <c r="Q208" s="7"/>
      <c r="R208" s="7"/>
      <c r="S208" s="215"/>
      <c r="U208" s="215"/>
    </row>
    <row r="209" spans="2:21" s="43" customFormat="1" ht="15" customHeight="1">
      <c r="B209" s="7"/>
      <c r="C209" s="317" t="s">
        <v>330</v>
      </c>
      <c r="D209" s="122">
        <v>37</v>
      </c>
      <c r="E209" s="317" t="s">
        <v>331</v>
      </c>
      <c r="F209" s="122">
        <v>28</v>
      </c>
      <c r="G209" s="317" t="s">
        <v>332</v>
      </c>
      <c r="H209" s="122">
        <v>5</v>
      </c>
      <c r="I209" s="325" t="s">
        <v>333</v>
      </c>
      <c r="J209" s="122">
        <v>3</v>
      </c>
      <c r="K209" s="325" t="s">
        <v>334</v>
      </c>
      <c r="L209" s="122">
        <v>1</v>
      </c>
      <c r="M209" s="7"/>
      <c r="N209" s="116">
        <f>D209+F209+H209+J209+L209+D211+F211</f>
        <v>74</v>
      </c>
      <c r="O209" s="7"/>
      <c r="P209" s="7"/>
      <c r="Q209" s="7"/>
      <c r="R209" s="172">
        <f>(D209*4+F209*0+H209*0+J209*0+L209*0+D211*0+F211*0)/$G$9</f>
        <v>2</v>
      </c>
      <c r="S209" s="215"/>
      <c r="U209" s="215"/>
    </row>
    <row r="210" spans="2:21" s="43" customFormat="1" ht="9.75" customHeight="1">
      <c r="B210" s="46"/>
      <c r="C210" s="129" t="s">
        <v>259</v>
      </c>
      <c r="D210" s="334">
        <f t="shared" ref="D210" si="101">D209/$G$9</f>
        <v>0.5</v>
      </c>
      <c r="E210" s="130"/>
      <c r="F210" s="334">
        <f t="shared" ref="F210" si="102">F209/$G$9</f>
        <v>0.3783783783783784</v>
      </c>
      <c r="G210" s="332"/>
      <c r="H210" s="334">
        <f t="shared" ref="H210" si="103">H209/$G$9</f>
        <v>6.7567567567567571E-2</v>
      </c>
      <c r="I210" s="332"/>
      <c r="J210" s="334">
        <f t="shared" ref="J210" si="104">J209/$G$9</f>
        <v>4.0540540540540543E-2</v>
      </c>
      <c r="K210" s="130"/>
      <c r="L210" s="334">
        <f t="shared" ref="L210" si="105">L209/$G$9</f>
        <v>1.3513513513513514E-2</v>
      </c>
      <c r="M210" s="134"/>
      <c r="N210" s="46"/>
      <c r="O210" s="46"/>
      <c r="P210" s="46"/>
      <c r="Q210" s="46"/>
      <c r="R210" s="194"/>
      <c r="S210" s="215"/>
      <c r="U210" s="215"/>
    </row>
    <row r="211" spans="2:21" s="43" customFormat="1" ht="15" customHeight="1">
      <c r="B211" s="216"/>
      <c r="C211" s="317" t="s">
        <v>335</v>
      </c>
      <c r="D211" s="122">
        <v>0</v>
      </c>
      <c r="E211" s="317" t="s">
        <v>336</v>
      </c>
      <c r="F211" s="122">
        <v>0</v>
      </c>
      <c r="G211" s="330"/>
      <c r="H211" s="330"/>
      <c r="J211" s="161"/>
      <c r="K211" s="42"/>
      <c r="L211" s="42"/>
      <c r="M211" s="42"/>
      <c r="P211" s="214"/>
      <c r="S211" s="215"/>
      <c r="U211" s="215"/>
    </row>
    <row r="212" spans="2:21" s="43" customFormat="1" ht="9.75" customHeight="1">
      <c r="B212" s="216"/>
      <c r="C212" s="129" t="s">
        <v>259</v>
      </c>
      <c r="D212" s="334">
        <f t="shared" ref="D212" si="106">D211/$G$9</f>
        <v>0</v>
      </c>
      <c r="E212" s="130"/>
      <c r="F212" s="334">
        <f t="shared" ref="F212" si="107">F211/$G$9</f>
        <v>0</v>
      </c>
      <c r="G212" s="161"/>
      <c r="H212" s="161"/>
      <c r="I212" s="330"/>
      <c r="J212" s="161"/>
      <c r="K212" s="42"/>
      <c r="L212" s="42"/>
      <c r="M212" s="42"/>
      <c r="S212" s="215"/>
    </row>
    <row r="213" spans="2:21" s="23" customFormat="1" ht="15" customHeight="1" thickBot="1">
      <c r="B213" s="84"/>
      <c r="C213" s="89"/>
      <c r="D213" s="90"/>
      <c r="E213" s="91"/>
      <c r="F213" s="91"/>
      <c r="H213" s="14"/>
      <c r="I213" s="38"/>
      <c r="J213" s="14"/>
      <c r="K213" s="14"/>
      <c r="L213" s="14"/>
      <c r="M213" s="14"/>
      <c r="N213" s="14"/>
      <c r="S213" s="77"/>
    </row>
    <row r="214" spans="2:21" s="23" customFormat="1" ht="21" customHeight="1" thickTop="1" thickBot="1">
      <c r="B214" s="84"/>
      <c r="C214" s="389" t="s">
        <v>362</v>
      </c>
      <c r="D214" s="390"/>
      <c r="E214" s="390"/>
      <c r="F214" s="390"/>
      <c r="G214" s="390"/>
      <c r="H214" s="390"/>
      <c r="I214" s="394">
        <f>(R168+R174+R180+R186+R192+R198+R204)/7</f>
        <v>2.4189189189189193</v>
      </c>
      <c r="J214" s="395"/>
      <c r="K214" s="396" t="s">
        <v>363</v>
      </c>
      <c r="L214" s="396"/>
      <c r="M214" s="396"/>
      <c r="N214" s="396"/>
      <c r="O214" s="396"/>
      <c r="P214" s="396"/>
      <c r="Q214" s="396"/>
      <c r="R214" s="397"/>
      <c r="S214" s="77"/>
    </row>
    <row r="215" spans="2:21" s="23" customFormat="1" ht="9.75" customHeight="1" thickTop="1" thickBot="1">
      <c r="B215" s="84"/>
      <c r="C215" s="92"/>
      <c r="D215" s="92"/>
      <c r="E215" s="92"/>
      <c r="F215" s="92"/>
      <c r="G215" s="92"/>
      <c r="H215" s="297"/>
      <c r="I215" s="14"/>
      <c r="N215" s="77"/>
    </row>
    <row r="216" spans="2:21" s="23" customFormat="1" ht="15" customHeight="1" thickTop="1" thickBot="1">
      <c r="B216" s="275"/>
      <c r="C216" s="389" t="s">
        <v>513</v>
      </c>
      <c r="D216" s="390"/>
      <c r="E216" s="390"/>
      <c r="F216" s="390"/>
      <c r="G216" s="390"/>
      <c r="H216" s="390"/>
      <c r="I216" s="394">
        <f>(R186+R141)/2</f>
        <v>2.3648648648648649</v>
      </c>
      <c r="J216" s="395"/>
      <c r="K216" s="396" t="s">
        <v>514</v>
      </c>
      <c r="L216" s="396"/>
      <c r="M216" s="396"/>
      <c r="N216" s="396"/>
      <c r="O216" s="396"/>
      <c r="P216" s="396"/>
      <c r="Q216" s="396"/>
      <c r="R216" s="397"/>
    </row>
    <row r="217" spans="2:21" s="7" customFormat="1" ht="9.75" customHeight="1" thickTop="1">
      <c r="S217" s="49"/>
    </row>
    <row r="218" spans="2:21" s="7" customFormat="1" ht="18.75" customHeight="1">
      <c r="B218" s="425" t="s">
        <v>337</v>
      </c>
      <c r="C218" s="425"/>
      <c r="D218" s="425"/>
      <c r="E218" s="425"/>
      <c r="F218" s="425"/>
      <c r="G218" s="425"/>
      <c r="H218" s="425"/>
      <c r="I218" s="425"/>
      <c r="J218" s="425"/>
      <c r="K218" s="425"/>
      <c r="L218" s="425"/>
      <c r="M218" s="425"/>
      <c r="N218" s="425"/>
      <c r="O218" s="57"/>
      <c r="P218" s="57"/>
      <c r="Q218" s="57"/>
      <c r="R218" s="57"/>
      <c r="S218" s="78"/>
      <c r="T218" s="78"/>
      <c r="U218" s="115"/>
    </row>
    <row r="219" spans="2:21" s="7" customFormat="1" ht="14.25" customHeight="1">
      <c r="N219" s="85" t="s">
        <v>113</v>
      </c>
      <c r="S219" s="49"/>
    </row>
    <row r="220" spans="2:21" s="7" customFormat="1" ht="22.5" customHeight="1">
      <c r="B220" s="2" t="s">
        <v>49</v>
      </c>
      <c r="C220" s="381" t="s">
        <v>338</v>
      </c>
      <c r="D220" s="381"/>
      <c r="E220" s="381"/>
      <c r="F220" s="381"/>
      <c r="G220" s="381"/>
      <c r="H220" s="381"/>
      <c r="I220" s="381"/>
      <c r="J220" s="381"/>
      <c r="K220" s="381"/>
      <c r="L220" s="381"/>
      <c r="M220" s="381"/>
      <c r="N220" s="116">
        <f>C222+C224+C226+C228+C230</f>
        <v>74</v>
      </c>
      <c r="R220" s="198" t="s">
        <v>365</v>
      </c>
      <c r="S220" s="223" t="s">
        <v>366</v>
      </c>
      <c r="T220" s="227"/>
    </row>
    <row r="221" spans="2:21" s="7" customFormat="1" ht="17.25" customHeight="1">
      <c r="B221" s="2"/>
      <c r="P221" s="106" t="s">
        <v>259</v>
      </c>
      <c r="R221" s="151">
        <f>(P222+P230)</f>
        <v>0.7432432432432432</v>
      </c>
      <c r="S221" s="153">
        <f>P224+P226+P228</f>
        <v>0.2567567567567568</v>
      </c>
      <c r="T221" s="230"/>
    </row>
    <row r="222" spans="2:21" s="7" customFormat="1">
      <c r="B222" s="2" t="s">
        <v>50</v>
      </c>
      <c r="C222" s="122">
        <v>47</v>
      </c>
      <c r="D222" s="423" t="s">
        <v>339</v>
      </c>
      <c r="E222" s="424"/>
      <c r="F222" s="424"/>
      <c r="G222" s="424"/>
      <c r="H222" s="424"/>
      <c r="I222" s="424"/>
      <c r="J222" s="424"/>
      <c r="K222" s="424"/>
      <c r="L222" s="424"/>
      <c r="M222" s="424"/>
      <c r="N222" s="424"/>
      <c r="P222" s="123">
        <f>(C222/$G$9)</f>
        <v>0.63513513513513509</v>
      </c>
      <c r="R222" s="43"/>
      <c r="S222" s="43"/>
      <c r="T222" s="43"/>
    </row>
    <row r="223" spans="2:21" s="7" customFormat="1" ht="4.5" customHeight="1">
      <c r="B223" s="18"/>
      <c r="C223" s="322"/>
      <c r="D223" s="44"/>
      <c r="E223" s="45"/>
      <c r="F223" s="45"/>
      <c r="G223" s="45"/>
      <c r="H223" s="45"/>
      <c r="I223" s="45"/>
      <c r="J223" s="45"/>
      <c r="K223" s="45"/>
      <c r="L223" s="45"/>
      <c r="M223" s="45"/>
      <c r="P223" s="95"/>
      <c r="R223" s="43"/>
      <c r="S223" s="215"/>
      <c r="T223" s="43"/>
    </row>
    <row r="224" spans="2:21" s="7" customFormat="1">
      <c r="B224" s="59" t="s">
        <v>51</v>
      </c>
      <c r="C224" s="122">
        <v>2</v>
      </c>
      <c r="D224" s="423" t="s">
        <v>340</v>
      </c>
      <c r="E224" s="424"/>
      <c r="F224" s="424"/>
      <c r="G224" s="424"/>
      <c r="H224" s="424"/>
      <c r="I224" s="424"/>
      <c r="J224" s="424"/>
      <c r="K224" s="424"/>
      <c r="L224" s="424"/>
      <c r="M224" s="424"/>
      <c r="N224" s="424"/>
      <c r="P224" s="123">
        <f>(C224/$G$9)</f>
        <v>2.7027027027027029E-2</v>
      </c>
      <c r="R224" s="82"/>
      <c r="S224" s="231"/>
      <c r="T224" s="231"/>
    </row>
    <row r="225" spans="2:20" s="7" customFormat="1" ht="4.5" customHeight="1">
      <c r="B225" s="18"/>
      <c r="C225" s="322"/>
      <c r="D225" s="44"/>
      <c r="E225" s="45"/>
      <c r="F225" s="45"/>
      <c r="G225" s="45"/>
      <c r="H225" s="45"/>
      <c r="I225" s="45"/>
      <c r="J225" s="45"/>
      <c r="K225" s="45"/>
      <c r="L225" s="45"/>
      <c r="M225" s="45"/>
      <c r="P225" s="95"/>
      <c r="R225" s="43"/>
      <c r="S225" s="215"/>
      <c r="T225" s="43"/>
    </row>
    <row r="226" spans="2:20" s="7" customFormat="1">
      <c r="B226" s="59" t="s">
        <v>52</v>
      </c>
      <c r="C226" s="122">
        <v>3</v>
      </c>
      <c r="D226" s="423" t="s">
        <v>341</v>
      </c>
      <c r="E226" s="424"/>
      <c r="F226" s="424"/>
      <c r="G226" s="424"/>
      <c r="H226" s="424"/>
      <c r="I226" s="424"/>
      <c r="J226" s="424"/>
      <c r="K226" s="424"/>
      <c r="L226" s="424"/>
      <c r="M226" s="424"/>
      <c r="N226" s="424"/>
      <c r="P226" s="123">
        <f>(C226/$G$9)</f>
        <v>4.0540540540540543E-2</v>
      </c>
      <c r="R226" s="82"/>
      <c r="S226" s="232"/>
      <c r="T226" s="232"/>
    </row>
    <row r="227" spans="2:20" s="7" customFormat="1" ht="4.5" customHeight="1">
      <c r="B227" s="18"/>
      <c r="C227" s="322"/>
      <c r="D227" s="44"/>
      <c r="E227" s="45"/>
      <c r="F227" s="45"/>
      <c r="G227" s="45"/>
      <c r="H227" s="45"/>
      <c r="I227" s="45"/>
      <c r="J227" s="45"/>
      <c r="K227" s="45"/>
      <c r="L227" s="45"/>
      <c r="M227" s="45"/>
      <c r="P227" s="95"/>
      <c r="R227" s="43"/>
      <c r="S227" s="215"/>
      <c r="T227" s="232"/>
    </row>
    <row r="228" spans="2:20" s="7" customFormat="1">
      <c r="B228" s="59" t="s">
        <v>53</v>
      </c>
      <c r="C228" s="122">
        <v>14</v>
      </c>
      <c r="D228" s="423" t="s">
        <v>342</v>
      </c>
      <c r="E228" s="424"/>
      <c r="F228" s="424"/>
      <c r="G228" s="424"/>
      <c r="H228" s="424"/>
      <c r="I228" s="424"/>
      <c r="J228" s="424"/>
      <c r="K228" s="424"/>
      <c r="L228" s="424"/>
      <c r="M228" s="424"/>
      <c r="N228" s="424"/>
      <c r="P228" s="123">
        <f>(C228/$G$9)</f>
        <v>0.1891891891891892</v>
      </c>
      <c r="R228" s="82"/>
      <c r="S228" s="232"/>
      <c r="T228" s="232"/>
    </row>
    <row r="229" spans="2:20" s="7" customFormat="1" ht="4.5" customHeight="1">
      <c r="B229" s="18"/>
      <c r="C229" s="322"/>
      <c r="D229" s="44"/>
      <c r="E229" s="45"/>
      <c r="F229" s="45"/>
      <c r="G229" s="45"/>
      <c r="H229" s="45"/>
      <c r="I229" s="45"/>
      <c r="J229" s="45"/>
      <c r="K229" s="45"/>
      <c r="L229" s="45"/>
      <c r="M229" s="45"/>
      <c r="P229" s="95"/>
      <c r="R229" s="43"/>
      <c r="S229" s="215"/>
      <c r="T229" s="43"/>
    </row>
    <row r="230" spans="2:20" s="7" customFormat="1">
      <c r="B230" s="18" t="s">
        <v>54</v>
      </c>
      <c r="C230" s="122">
        <v>8</v>
      </c>
      <c r="D230" s="423" t="s">
        <v>343</v>
      </c>
      <c r="E230" s="424"/>
      <c r="F230" s="424"/>
      <c r="G230" s="424"/>
      <c r="H230" s="424"/>
      <c r="I230" s="424"/>
      <c r="J230" s="424"/>
      <c r="K230" s="424"/>
      <c r="L230" s="424"/>
      <c r="M230" s="424"/>
      <c r="N230" s="424"/>
      <c r="P230" s="123">
        <f>(C230/$G$9)</f>
        <v>0.10810810810810811</v>
      </c>
      <c r="R230" s="82"/>
      <c r="S230" s="215"/>
      <c r="T230" s="233"/>
    </row>
    <row r="231" spans="2:20" s="7" customFormat="1" ht="4.5" customHeight="1">
      <c r="B231" s="2"/>
      <c r="C231" s="60"/>
      <c r="D231" s="45"/>
      <c r="E231" s="45"/>
      <c r="F231" s="45"/>
      <c r="G231" s="45"/>
      <c r="H231" s="45"/>
      <c r="I231" s="45"/>
      <c r="J231" s="45"/>
      <c r="K231" s="45"/>
      <c r="L231" s="45"/>
      <c r="M231" s="45"/>
      <c r="P231" s="95"/>
      <c r="R231" s="43"/>
      <c r="S231" s="215"/>
      <c r="T231" s="43"/>
    </row>
    <row r="232" spans="2:20" s="7" customFormat="1">
      <c r="N232" s="85" t="s">
        <v>113</v>
      </c>
      <c r="R232" s="198" t="s">
        <v>365</v>
      </c>
      <c r="S232" s="223" t="s">
        <v>366</v>
      </c>
      <c r="T232" s="43"/>
    </row>
    <row r="233" spans="2:20" s="7" customFormat="1" ht="18.75" customHeight="1">
      <c r="B233" s="2" t="s">
        <v>8</v>
      </c>
      <c r="C233" s="381" t="s">
        <v>344</v>
      </c>
      <c r="D233" s="381"/>
      <c r="E233" s="381"/>
      <c r="F233" s="381"/>
      <c r="G233" s="381"/>
      <c r="H233" s="381"/>
      <c r="I233" s="381"/>
      <c r="J233" s="381"/>
      <c r="K233" s="381"/>
      <c r="L233" s="381"/>
      <c r="M233" s="381"/>
      <c r="N233" s="116">
        <f>C235+C239+C237+C241</f>
        <v>74</v>
      </c>
      <c r="P233" s="106" t="s">
        <v>259</v>
      </c>
      <c r="Q233" s="43"/>
      <c r="R233" s="151">
        <f>P241</f>
        <v>0.10810810810810811</v>
      </c>
      <c r="S233" s="153">
        <f>P235+P237+P239</f>
        <v>0.89189189189189189</v>
      </c>
      <c r="T233" s="417"/>
    </row>
    <row r="234" spans="2:20" s="7" customFormat="1" ht="6" customHeight="1">
      <c r="B234" s="2"/>
      <c r="T234" s="417"/>
    </row>
    <row r="235" spans="2:20" s="7" customFormat="1">
      <c r="B235" s="59" t="s">
        <v>50</v>
      </c>
      <c r="C235" s="122">
        <v>23</v>
      </c>
      <c r="D235" s="31" t="s">
        <v>345</v>
      </c>
      <c r="E235" s="32"/>
      <c r="F235" s="32"/>
      <c r="G235" s="32"/>
      <c r="H235" s="32"/>
      <c r="I235" s="32"/>
      <c r="J235" s="32"/>
      <c r="K235" s="32"/>
      <c r="L235" s="32"/>
      <c r="M235" s="32"/>
      <c r="N235" s="32"/>
      <c r="P235" s="123">
        <f>(C235/$G$9)</f>
        <v>0.3108108108108108</v>
      </c>
      <c r="R235" s="228"/>
      <c r="S235" s="229"/>
      <c r="T235" s="230"/>
    </row>
    <row r="236" spans="2:20" ht="3.75" customHeight="1">
      <c r="B236" s="18"/>
      <c r="C236" s="322"/>
      <c r="D236" s="46"/>
      <c r="E236" s="7"/>
      <c r="F236" s="7"/>
      <c r="G236" s="7"/>
      <c r="H236" s="7"/>
      <c r="I236" s="7"/>
      <c r="J236" s="7"/>
      <c r="K236" s="7"/>
      <c r="L236" s="7"/>
      <c r="M236" s="7"/>
      <c r="N236" s="7"/>
      <c r="R236" s="69"/>
      <c r="S236" s="234"/>
      <c r="T236" s="69"/>
    </row>
    <row r="237" spans="2:20">
      <c r="B237" s="59" t="s">
        <v>51</v>
      </c>
      <c r="C237" s="122">
        <v>43</v>
      </c>
      <c r="D237" s="31" t="s">
        <v>346</v>
      </c>
      <c r="E237" s="32"/>
      <c r="F237" s="32"/>
      <c r="G237" s="32"/>
      <c r="H237" s="32"/>
      <c r="I237" s="32"/>
      <c r="J237" s="32"/>
      <c r="K237" s="32"/>
      <c r="L237" s="32"/>
      <c r="M237" s="32"/>
      <c r="N237" s="32"/>
      <c r="P237" s="123">
        <f>(C237/$G$9)</f>
        <v>0.58108108108108103</v>
      </c>
      <c r="R237" s="69"/>
      <c r="S237" s="233"/>
      <c r="T237" s="233"/>
    </row>
    <row r="238" spans="2:20" ht="3.75" customHeight="1">
      <c r="B238" s="18"/>
      <c r="C238" s="322"/>
      <c r="D238" s="46"/>
      <c r="E238" s="7"/>
      <c r="F238" s="7"/>
      <c r="G238" s="7"/>
      <c r="H238" s="7"/>
      <c r="I238" s="7"/>
      <c r="J238" s="7"/>
      <c r="K238" s="7"/>
      <c r="L238" s="7"/>
      <c r="M238" s="7"/>
      <c r="N238" s="7"/>
      <c r="R238" s="69"/>
      <c r="S238" s="234"/>
      <c r="T238" s="69"/>
    </row>
    <row r="239" spans="2:20">
      <c r="B239" s="59" t="s">
        <v>52</v>
      </c>
      <c r="C239" s="122">
        <v>0</v>
      </c>
      <c r="D239" s="31" t="s">
        <v>347</v>
      </c>
      <c r="E239" s="32"/>
      <c r="F239" s="32"/>
      <c r="G239" s="32"/>
      <c r="H239" s="32"/>
      <c r="I239" s="32"/>
      <c r="J239" s="32"/>
      <c r="K239" s="32"/>
      <c r="L239" s="32"/>
      <c r="M239" s="32"/>
      <c r="N239" s="32"/>
      <c r="P239" s="123">
        <f>(C239/$G$9)</f>
        <v>0</v>
      </c>
      <c r="R239" s="69"/>
      <c r="S239" s="231"/>
      <c r="T239" s="231"/>
    </row>
    <row r="240" spans="2:20" ht="3.75" customHeight="1">
      <c r="B240" s="18"/>
      <c r="C240" s="322"/>
      <c r="D240" s="46"/>
      <c r="E240" s="7"/>
      <c r="F240" s="7"/>
      <c r="G240" s="7"/>
      <c r="H240" s="7"/>
      <c r="I240" s="7"/>
      <c r="J240" s="7"/>
      <c r="K240" s="7"/>
      <c r="L240" s="7"/>
      <c r="M240" s="7"/>
      <c r="N240" s="7"/>
      <c r="R240" s="69"/>
      <c r="S240" s="234"/>
      <c r="T240" s="69"/>
    </row>
    <row r="241" spans="2:20">
      <c r="B241" s="18" t="s">
        <v>53</v>
      </c>
      <c r="C241" s="122">
        <v>8</v>
      </c>
      <c r="D241" s="31" t="s">
        <v>348</v>
      </c>
      <c r="E241" s="32"/>
      <c r="F241" s="32"/>
      <c r="G241" s="32"/>
      <c r="H241" s="32"/>
      <c r="I241" s="32"/>
      <c r="J241" s="32"/>
      <c r="K241" s="32"/>
      <c r="L241" s="32"/>
      <c r="M241" s="32"/>
      <c r="N241" s="32"/>
      <c r="P241" s="123">
        <f>(C241/$G$9)</f>
        <v>0.10810810810810811</v>
      </c>
      <c r="R241" s="69"/>
      <c r="S241" s="232"/>
      <c r="T241" s="232"/>
    </row>
    <row r="242" spans="2:20" ht="16.5" customHeight="1">
      <c r="B242" s="2"/>
      <c r="C242" s="62"/>
      <c r="D242" s="46"/>
      <c r="E242" s="7"/>
      <c r="F242" s="7"/>
      <c r="G242" s="7"/>
      <c r="H242" s="7"/>
      <c r="I242" s="7"/>
      <c r="J242" s="7"/>
      <c r="K242" s="7"/>
      <c r="L242" s="7"/>
      <c r="M242" s="7"/>
      <c r="N242" s="85" t="s">
        <v>113</v>
      </c>
      <c r="R242" s="198" t="s">
        <v>365</v>
      </c>
      <c r="S242" s="223" t="s">
        <v>366</v>
      </c>
      <c r="T242" s="69"/>
    </row>
    <row r="243" spans="2:20" ht="24.75" customHeight="1">
      <c r="B243" s="2" t="s">
        <v>9</v>
      </c>
      <c r="C243" s="381" t="s">
        <v>349</v>
      </c>
      <c r="D243" s="381"/>
      <c r="E243" s="381"/>
      <c r="F243" s="381"/>
      <c r="G243" s="381"/>
      <c r="H243" s="381"/>
      <c r="I243" s="381"/>
      <c r="J243" s="381"/>
      <c r="K243" s="381"/>
      <c r="L243" s="381"/>
      <c r="M243" s="381"/>
      <c r="N243" s="116">
        <f>C245+C247+C249+C251+C253</f>
        <v>74</v>
      </c>
      <c r="P243" s="106" t="s">
        <v>259</v>
      </c>
      <c r="R243" s="151">
        <f>P245+P251</f>
        <v>0.90540540540540537</v>
      </c>
      <c r="S243" s="153">
        <f>P247+P249+P253</f>
        <v>9.45945945945946E-2</v>
      </c>
      <c r="T243" s="417"/>
    </row>
    <row r="244" spans="2:20" ht="6.75" customHeight="1">
      <c r="B244" s="2"/>
      <c r="C244" s="7"/>
      <c r="D244" s="7"/>
      <c r="E244" s="7"/>
      <c r="F244" s="7"/>
      <c r="G244" s="7"/>
      <c r="H244" s="7"/>
      <c r="I244" s="7"/>
      <c r="J244" s="7"/>
      <c r="K244" s="7"/>
      <c r="L244" s="7"/>
      <c r="M244" s="7"/>
      <c r="N244" s="7"/>
      <c r="R244" s="236"/>
      <c r="S244" s="237"/>
      <c r="T244" s="417"/>
    </row>
    <row r="245" spans="2:20">
      <c r="B245" s="18" t="s">
        <v>50</v>
      </c>
      <c r="C245" s="121">
        <v>16</v>
      </c>
      <c r="D245" s="150" t="s">
        <v>350</v>
      </c>
      <c r="E245" s="31"/>
      <c r="F245" s="31"/>
      <c r="G245" s="31"/>
      <c r="H245" s="31"/>
      <c r="I245" s="31"/>
      <c r="J245" s="31"/>
      <c r="K245" s="31"/>
      <c r="L245" s="31"/>
      <c r="M245" s="31"/>
      <c r="N245" s="31"/>
      <c r="P245" s="123">
        <f>(C245/$G$9)</f>
        <v>0.21621621621621623</v>
      </c>
      <c r="R245" s="228"/>
      <c r="S245" s="229"/>
      <c r="T245" s="230"/>
    </row>
    <row r="246" spans="2:20" ht="3.75" customHeight="1">
      <c r="B246" s="18"/>
      <c r="C246" s="322"/>
      <c r="D246" s="46"/>
      <c r="E246" s="7"/>
      <c r="F246" s="7"/>
      <c r="G246" s="7"/>
      <c r="H246" s="7"/>
      <c r="I246" s="7"/>
      <c r="J246" s="7"/>
      <c r="K246" s="7"/>
      <c r="L246" s="7"/>
      <c r="M246" s="7"/>
      <c r="N246" s="7"/>
      <c r="R246" s="69"/>
      <c r="S246" s="234"/>
      <c r="T246" s="69"/>
    </row>
    <row r="247" spans="2:20">
      <c r="B247" s="59" t="s">
        <v>51</v>
      </c>
      <c r="C247" s="121">
        <v>1</v>
      </c>
      <c r="D247" s="150" t="s">
        <v>351</v>
      </c>
      <c r="E247" s="31"/>
      <c r="F247" s="31"/>
      <c r="G247" s="31"/>
      <c r="H247" s="31"/>
      <c r="I247" s="31"/>
      <c r="J247" s="31"/>
      <c r="K247" s="31"/>
      <c r="L247" s="31"/>
      <c r="M247" s="31"/>
      <c r="N247" s="31"/>
      <c r="P247" s="123">
        <f>(C247/$G$9)</f>
        <v>1.3513513513513514E-2</v>
      </c>
      <c r="R247" s="69"/>
      <c r="S247" s="234"/>
      <c r="T247" s="233"/>
    </row>
    <row r="248" spans="2:20" ht="3.75" customHeight="1">
      <c r="B248" s="18"/>
      <c r="C248" s="322"/>
      <c r="D248" s="46"/>
      <c r="E248" s="7"/>
      <c r="F248" s="7"/>
      <c r="G248" s="7"/>
      <c r="H248" s="7"/>
      <c r="I248" s="7"/>
      <c r="J248" s="7"/>
      <c r="K248" s="7"/>
      <c r="L248" s="7"/>
      <c r="M248" s="7"/>
      <c r="N248" s="7"/>
      <c r="R248" s="69"/>
      <c r="S248" s="234"/>
      <c r="T248" s="69"/>
    </row>
    <row r="249" spans="2:20">
      <c r="B249" s="59" t="s">
        <v>52</v>
      </c>
      <c r="C249" s="121">
        <v>6</v>
      </c>
      <c r="D249" s="150" t="s">
        <v>352</v>
      </c>
      <c r="E249" s="31"/>
      <c r="F249" s="31"/>
      <c r="G249" s="31"/>
      <c r="H249" s="31"/>
      <c r="I249" s="31"/>
      <c r="J249" s="31"/>
      <c r="K249" s="31"/>
      <c r="L249" s="31"/>
      <c r="M249" s="31"/>
      <c r="N249" s="31"/>
      <c r="P249" s="123">
        <f>(C249/$G$9)</f>
        <v>8.1081081081081086E-2</v>
      </c>
      <c r="R249" s="69"/>
      <c r="S249" s="232"/>
      <c r="T249" s="232"/>
    </row>
    <row r="250" spans="2:20" ht="3.75" customHeight="1">
      <c r="B250" s="18"/>
      <c r="C250" s="322"/>
      <c r="D250" s="46"/>
      <c r="E250" s="7"/>
      <c r="F250" s="7"/>
      <c r="G250" s="7"/>
      <c r="H250" s="7"/>
      <c r="I250" s="7"/>
      <c r="J250" s="7"/>
      <c r="K250" s="7"/>
      <c r="L250" s="7"/>
      <c r="M250" s="7"/>
      <c r="N250" s="7"/>
      <c r="R250" s="69"/>
      <c r="S250" s="234"/>
      <c r="T250" s="69"/>
    </row>
    <row r="251" spans="2:20">
      <c r="B251" s="18" t="s">
        <v>53</v>
      </c>
      <c r="C251" s="121">
        <v>51</v>
      </c>
      <c r="D251" s="150" t="s">
        <v>353</v>
      </c>
      <c r="E251" s="31"/>
      <c r="F251" s="31"/>
      <c r="G251" s="31"/>
      <c r="H251" s="31"/>
      <c r="I251" s="31"/>
      <c r="J251" s="31"/>
      <c r="K251" s="31"/>
      <c r="L251" s="31"/>
      <c r="M251" s="31"/>
      <c r="N251" s="31"/>
      <c r="P251" s="123">
        <f>(C251/$G$9)</f>
        <v>0.68918918918918914</v>
      </c>
      <c r="R251" s="69"/>
      <c r="S251" s="232"/>
      <c r="T251" s="232"/>
    </row>
    <row r="252" spans="2:20" ht="3.75" customHeight="1">
      <c r="B252" s="18"/>
      <c r="C252" s="322"/>
      <c r="D252" s="46"/>
      <c r="E252" s="7"/>
      <c r="F252" s="7"/>
      <c r="G252" s="7"/>
      <c r="H252" s="7"/>
      <c r="I252" s="7"/>
      <c r="J252" s="7"/>
      <c r="K252" s="7"/>
      <c r="L252" s="7"/>
      <c r="M252" s="7"/>
      <c r="N252" s="7"/>
      <c r="R252" s="69"/>
      <c r="S252" s="234"/>
      <c r="T252" s="69"/>
    </row>
    <row r="253" spans="2:20">
      <c r="B253" s="59" t="s">
        <v>54</v>
      </c>
      <c r="C253" s="121">
        <v>0</v>
      </c>
      <c r="D253" s="150" t="s">
        <v>354</v>
      </c>
      <c r="E253" s="31"/>
      <c r="F253" s="31"/>
      <c r="G253" s="31"/>
      <c r="H253" s="31"/>
      <c r="I253" s="31"/>
      <c r="J253" s="31"/>
      <c r="K253" s="31"/>
      <c r="L253" s="31"/>
      <c r="M253" s="31"/>
      <c r="N253" s="31"/>
      <c r="P253" s="123">
        <f>(C253/$G$9)</f>
        <v>0</v>
      </c>
      <c r="R253" s="69"/>
      <c r="S253" s="231"/>
      <c r="T253" s="231"/>
    </row>
    <row r="254" spans="2:20" ht="3.75" customHeight="1">
      <c r="B254" s="2"/>
      <c r="C254" s="320"/>
      <c r="D254" s="7"/>
      <c r="E254" s="7"/>
      <c r="F254" s="7"/>
      <c r="G254" s="7"/>
      <c r="H254" s="7"/>
      <c r="I254" s="7"/>
      <c r="J254" s="7"/>
      <c r="K254" s="7"/>
      <c r="L254" s="7"/>
      <c r="M254" s="7"/>
      <c r="N254" s="7"/>
      <c r="R254" s="69"/>
      <c r="S254" s="234"/>
      <c r="T254" s="69"/>
    </row>
    <row r="255" spans="2:20">
      <c r="N255" s="85" t="s">
        <v>113</v>
      </c>
      <c r="R255" s="198" t="s">
        <v>365</v>
      </c>
      <c r="S255" s="223" t="s">
        <v>366</v>
      </c>
      <c r="T255" s="69"/>
    </row>
    <row r="256" spans="2:20" ht="16.5" customHeight="1">
      <c r="B256" s="2" t="s">
        <v>10</v>
      </c>
      <c r="C256" s="381" t="s">
        <v>355</v>
      </c>
      <c r="D256" s="381"/>
      <c r="E256" s="381"/>
      <c r="F256" s="381"/>
      <c r="G256" s="381"/>
      <c r="H256" s="381"/>
      <c r="I256" s="381"/>
      <c r="J256" s="381"/>
      <c r="K256" s="381"/>
      <c r="L256" s="381"/>
      <c r="M256" s="381"/>
      <c r="N256" s="116">
        <f>C258+C260+C262+C264+C266</f>
        <v>74</v>
      </c>
      <c r="P256" s="106" t="s">
        <v>259</v>
      </c>
      <c r="R256" s="151">
        <f>P260+P262</f>
        <v>0.7567567567567568</v>
      </c>
      <c r="S256" s="153">
        <f>P258+P264+P266</f>
        <v>0.24324324324324326</v>
      </c>
      <c r="T256" s="417"/>
    </row>
    <row r="257" spans="2:20" ht="6" customHeight="1">
      <c r="B257" s="2"/>
      <c r="C257" s="7"/>
      <c r="D257" s="7"/>
      <c r="E257" s="7"/>
      <c r="F257" s="7"/>
      <c r="G257" s="7"/>
      <c r="H257" s="7"/>
      <c r="I257" s="7"/>
      <c r="J257" s="7"/>
      <c r="K257" s="7"/>
      <c r="L257" s="7"/>
      <c r="M257" s="7"/>
      <c r="N257" s="7"/>
      <c r="S257" s="236"/>
      <c r="T257" s="417"/>
    </row>
    <row r="258" spans="2:20">
      <c r="B258" s="59" t="s">
        <v>50</v>
      </c>
      <c r="C258" s="122">
        <v>18</v>
      </c>
      <c r="D258" s="81" t="s">
        <v>356</v>
      </c>
      <c r="E258" s="31"/>
      <c r="F258" s="31"/>
      <c r="G258" s="31"/>
      <c r="H258" s="31"/>
      <c r="I258" s="31"/>
      <c r="J258" s="31"/>
      <c r="K258" s="31"/>
      <c r="L258" s="31"/>
      <c r="M258" s="31"/>
      <c r="N258" s="31"/>
      <c r="P258" s="123">
        <f>(C258/$G$9)</f>
        <v>0.24324324324324326</v>
      </c>
      <c r="R258" s="228"/>
      <c r="S258" s="229"/>
      <c r="T258" s="230"/>
    </row>
    <row r="259" spans="2:20" ht="3.75" customHeight="1">
      <c r="B259" s="18"/>
      <c r="C259" s="322"/>
      <c r="D259" s="46"/>
      <c r="E259" s="7"/>
      <c r="F259" s="7"/>
      <c r="G259" s="7"/>
      <c r="H259" s="7"/>
      <c r="I259" s="7"/>
      <c r="J259" s="7"/>
      <c r="K259" s="7"/>
      <c r="L259" s="7"/>
      <c r="M259" s="7"/>
      <c r="N259" s="7"/>
      <c r="R259" s="69"/>
      <c r="S259" s="234"/>
      <c r="T259" s="69"/>
    </row>
    <row r="260" spans="2:20">
      <c r="B260" s="2" t="s">
        <v>51</v>
      </c>
      <c r="C260" s="122">
        <v>27</v>
      </c>
      <c r="D260" s="155" t="s">
        <v>357</v>
      </c>
      <c r="E260" s="31"/>
      <c r="F260" s="31"/>
      <c r="G260" s="31"/>
      <c r="H260" s="31"/>
      <c r="I260" s="31"/>
      <c r="J260" s="31"/>
      <c r="K260" s="31"/>
      <c r="L260" s="31"/>
      <c r="M260" s="31"/>
      <c r="N260" s="31"/>
      <c r="P260" s="123">
        <f>(C260/$G$9)</f>
        <v>0.36486486486486486</v>
      </c>
      <c r="R260" s="69"/>
      <c r="S260" s="234"/>
      <c r="T260" s="233"/>
    </row>
    <row r="261" spans="2:20" ht="3.75" customHeight="1">
      <c r="B261" s="2"/>
      <c r="C261" s="322"/>
      <c r="D261" s="46"/>
      <c r="E261" s="7"/>
      <c r="F261" s="7"/>
      <c r="G261" s="7"/>
      <c r="H261" s="7"/>
      <c r="I261" s="7"/>
      <c r="J261" s="7"/>
      <c r="K261" s="7"/>
      <c r="L261" s="7"/>
      <c r="M261" s="7"/>
      <c r="N261" s="7"/>
      <c r="R261" s="69"/>
      <c r="S261" s="234"/>
      <c r="T261" s="69"/>
    </row>
    <row r="262" spans="2:20">
      <c r="B262" s="2" t="s">
        <v>52</v>
      </c>
      <c r="C262" s="121">
        <v>29</v>
      </c>
      <c r="D262" s="150" t="s">
        <v>358</v>
      </c>
      <c r="E262" s="31"/>
      <c r="F262" s="31"/>
      <c r="G262" s="31"/>
      <c r="H262" s="31"/>
      <c r="I262" s="31"/>
      <c r="J262" s="31"/>
      <c r="K262" s="31"/>
      <c r="L262" s="31"/>
      <c r="M262" s="31"/>
      <c r="N262" s="31"/>
      <c r="P262" s="123">
        <f>(C262/$G$9)</f>
        <v>0.39189189189189189</v>
      </c>
      <c r="R262" s="69"/>
      <c r="S262" s="232"/>
      <c r="T262" s="232"/>
    </row>
    <row r="263" spans="2:20" ht="3.75" customHeight="1">
      <c r="B263" s="18"/>
      <c r="C263" s="322"/>
      <c r="D263" s="46"/>
      <c r="E263" s="7"/>
      <c r="F263" s="7"/>
      <c r="G263" s="7"/>
      <c r="H263" s="7"/>
      <c r="I263" s="7"/>
      <c r="J263" s="7"/>
      <c r="K263" s="7"/>
      <c r="L263" s="7"/>
      <c r="M263" s="7"/>
      <c r="N263" s="7"/>
      <c r="R263" s="69"/>
      <c r="S263" s="234"/>
      <c r="T263" s="69"/>
    </row>
    <row r="264" spans="2:20" ht="15" customHeight="1">
      <c r="B264" s="59" t="s">
        <v>53</v>
      </c>
      <c r="C264" s="121">
        <v>0</v>
      </c>
      <c r="D264" s="150" t="s">
        <v>359</v>
      </c>
      <c r="E264" s="31"/>
      <c r="F264" s="31"/>
      <c r="G264" s="31"/>
      <c r="H264" s="31"/>
      <c r="I264" s="31"/>
      <c r="J264" s="31"/>
      <c r="K264" s="31"/>
      <c r="L264" s="31"/>
      <c r="M264" s="31"/>
      <c r="N264" s="31"/>
      <c r="P264" s="123">
        <f>(C264/$G$9)</f>
        <v>0</v>
      </c>
      <c r="R264" s="69"/>
      <c r="S264" s="232"/>
      <c r="T264" s="232"/>
    </row>
    <row r="265" spans="2:20" ht="3" customHeight="1">
      <c r="B265" s="18"/>
      <c r="C265" s="322"/>
      <c r="D265" s="46"/>
      <c r="E265" s="7"/>
      <c r="F265" s="7"/>
      <c r="G265" s="7"/>
      <c r="H265" s="7"/>
      <c r="I265" s="7"/>
      <c r="J265" s="7"/>
      <c r="K265" s="7"/>
      <c r="L265" s="7"/>
      <c r="M265" s="7"/>
      <c r="N265" s="7"/>
      <c r="R265" s="69"/>
      <c r="S265" s="234"/>
      <c r="T265" s="69"/>
    </row>
    <row r="266" spans="2:20">
      <c r="B266" s="59" t="s">
        <v>54</v>
      </c>
      <c r="C266" s="121">
        <v>0</v>
      </c>
      <c r="D266" s="150" t="s">
        <v>360</v>
      </c>
      <c r="E266" s="31"/>
      <c r="F266" s="31"/>
      <c r="G266" s="31"/>
      <c r="H266" s="31"/>
      <c r="I266" s="31"/>
      <c r="J266" s="31"/>
      <c r="K266" s="31"/>
      <c r="L266" s="31"/>
      <c r="M266" s="31"/>
      <c r="N266" s="31"/>
      <c r="P266" s="123">
        <f>(C266/$G$9)</f>
        <v>0</v>
      </c>
      <c r="R266" s="69"/>
      <c r="S266" s="231"/>
      <c r="T266" s="231"/>
    </row>
    <row r="267" spans="2:20" ht="3.75" customHeight="1">
      <c r="B267" s="157"/>
      <c r="C267" s="156"/>
      <c r="D267" s="30"/>
      <c r="E267" s="7"/>
      <c r="F267" s="7"/>
      <c r="G267" s="7"/>
      <c r="H267" s="7"/>
      <c r="I267" s="7"/>
      <c r="J267" s="7"/>
      <c r="K267" s="7"/>
      <c r="L267" s="7"/>
      <c r="M267" s="7"/>
      <c r="N267" s="7"/>
      <c r="R267" s="69"/>
      <c r="S267" s="234"/>
      <c r="T267" s="69"/>
    </row>
    <row r="268" spans="2:20">
      <c r="R268" s="69"/>
      <c r="S268" s="234"/>
      <c r="T268" s="69"/>
    </row>
  </sheetData>
  <mergeCells count="45">
    <mergeCell ref="C149:M149"/>
    <mergeCell ref="C155:H155"/>
    <mergeCell ref="I155:J155"/>
    <mergeCell ref="D228:N228"/>
    <mergeCell ref="C233:M233"/>
    <mergeCell ref="D230:N230"/>
    <mergeCell ref="C214:H214"/>
    <mergeCell ref="I214:J214"/>
    <mergeCell ref="K214:R214"/>
    <mergeCell ref="B218:N218"/>
    <mergeCell ref="C220:M220"/>
    <mergeCell ref="D222:N222"/>
    <mergeCell ref="D224:N224"/>
    <mergeCell ref="D226:N226"/>
    <mergeCell ref="B2:R2"/>
    <mergeCell ref="E3:H3"/>
    <mergeCell ref="B5:C5"/>
    <mergeCell ref="C9:F9"/>
    <mergeCell ref="C11:E12"/>
    <mergeCell ref="C63:M64"/>
    <mergeCell ref="B146:C146"/>
    <mergeCell ref="I146:J146"/>
    <mergeCell ref="E96:F96"/>
    <mergeCell ref="H96:J96"/>
    <mergeCell ref="T256:T257"/>
    <mergeCell ref="T233:T234"/>
    <mergeCell ref="C243:M243"/>
    <mergeCell ref="T243:T244"/>
    <mergeCell ref="C256:M256"/>
    <mergeCell ref="M13:T14"/>
    <mergeCell ref="I130:J130"/>
    <mergeCell ref="C216:H216"/>
    <mergeCell ref="I216:J216"/>
    <mergeCell ref="K216:R216"/>
    <mergeCell ref="C99:F99"/>
    <mergeCell ref="C102:M102"/>
    <mergeCell ref="C107:M107"/>
    <mergeCell ref="C112:M112"/>
    <mergeCell ref="C121:F121"/>
    <mergeCell ref="C139:M139"/>
    <mergeCell ref="C183:M183"/>
    <mergeCell ref="C207:M207"/>
    <mergeCell ref="I118:J118"/>
    <mergeCell ref="I125:J125"/>
    <mergeCell ref="K155:R155"/>
  </mergeCells>
  <conditionalFormatting sqref="N162 N168 N174 N180 N186 N192 N198 N204 N209 N220 N233 N243 N256 N151 N11 N21 N26 N31 N36 N41 N46 N51 N56 N61 N67 N72 N77 N81 N104 N109 N114 N118 N125 N130 N136 N141 N147 P11">
    <cfRule type="cellIs" dxfId="8" priority="112" operator="greaterThan">
      <formula>$G$9</formula>
    </cfRule>
    <cfRule type="cellIs" dxfId="7" priority="113" operator="lessThan">
      <formula>$G$9</formula>
    </cfRule>
    <cfRule type="cellIs" dxfId="6" priority="114" operator="equal">
      <formula>$G$9</formula>
    </cfRule>
  </conditionalFormatting>
  <pageMargins left="0" right="0" top="0" bottom="0" header="0" footer="0"/>
  <pageSetup paperSize="9" scale="95"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sheetPr>
    <tabColor theme="9" tint="-0.249977111117893"/>
  </sheetPr>
  <dimension ref="A1:AM570"/>
  <sheetViews>
    <sheetView topLeftCell="A508" zoomScale="130" zoomScaleNormal="130" workbookViewId="0">
      <selection activeCell="P523" sqref="P523"/>
    </sheetView>
  </sheetViews>
  <sheetFormatPr defaultRowHeight="15"/>
  <cols>
    <col min="1" max="1" width="0.85546875" style="5" customWidth="1"/>
    <col min="2" max="2" width="3.5703125" style="5" customWidth="1"/>
    <col min="3" max="3" width="6.28515625" style="5" customWidth="1"/>
    <col min="4" max="7" width="7.7109375" style="5" customWidth="1"/>
    <col min="8" max="8" width="6.7109375" style="5" customWidth="1"/>
    <col min="9" max="9" width="7.7109375" style="5" customWidth="1"/>
    <col min="10" max="10" width="6.42578125" style="5" customWidth="1"/>
    <col min="11" max="11" width="7.5703125" style="5" customWidth="1"/>
    <col min="12" max="12" width="5.7109375" style="5" customWidth="1"/>
    <col min="13" max="13" width="5.42578125" style="5" customWidth="1"/>
    <col min="14" max="14" width="7.85546875" style="5" customWidth="1"/>
    <col min="15" max="15" width="2.28515625" style="5" customWidth="1"/>
    <col min="16" max="16" width="10" style="5" bestFit="1" customWidth="1"/>
    <col min="17" max="17" width="2.42578125" style="5" customWidth="1"/>
    <col min="18" max="18" width="8.28515625" style="5" customWidth="1"/>
    <col min="19" max="19" width="8.5703125" style="63" customWidth="1"/>
    <col min="20" max="20" width="8.140625" style="5" customWidth="1"/>
    <col min="21" max="16384" width="9.140625" style="5"/>
  </cols>
  <sheetData>
    <row r="1" spans="1:22" ht="7.5" customHeight="1"/>
    <row r="2" spans="1:22" ht="31.5" customHeight="1">
      <c r="B2" s="393" t="s">
        <v>372</v>
      </c>
      <c r="C2" s="393"/>
      <c r="D2" s="393"/>
      <c r="E2" s="393"/>
      <c r="F2" s="393"/>
      <c r="G2" s="393"/>
      <c r="H2" s="393"/>
      <c r="I2" s="393"/>
      <c r="J2" s="393"/>
      <c r="K2" s="393"/>
      <c r="L2" s="393"/>
      <c r="M2" s="393"/>
      <c r="N2" s="393"/>
      <c r="O2" s="393"/>
      <c r="P2" s="393"/>
      <c r="Q2" s="393"/>
      <c r="R2" s="393"/>
      <c r="S2" s="5"/>
    </row>
    <row r="3" spans="1:22" ht="14.25" customHeight="1">
      <c r="B3" s="25"/>
      <c r="E3" s="380" t="s">
        <v>101</v>
      </c>
      <c r="F3" s="380"/>
      <c r="G3" s="380"/>
      <c r="H3" s="380"/>
      <c r="M3" s="63"/>
      <c r="N3" s="63"/>
    </row>
    <row r="4" spans="1:22" ht="6" customHeight="1"/>
    <row r="5" spans="1:22">
      <c r="B5" s="398" t="s">
        <v>5</v>
      </c>
      <c r="C5" s="398"/>
      <c r="D5" s="167" t="s">
        <v>539</v>
      </c>
      <c r="E5" s="80"/>
      <c r="F5" s="80"/>
      <c r="G5" s="80"/>
      <c r="H5" s="80"/>
      <c r="I5" s="80"/>
      <c r="J5" s="80"/>
      <c r="K5" s="80"/>
      <c r="L5" s="80"/>
      <c r="M5" s="80"/>
      <c r="N5" s="80"/>
      <c r="O5" s="80"/>
      <c r="P5" s="80"/>
      <c r="Q5" s="8"/>
      <c r="R5" s="61" t="s">
        <v>74</v>
      </c>
      <c r="S5" s="34"/>
      <c r="T5" s="65"/>
    </row>
    <row r="6" spans="1:22" ht="6" customHeight="1">
      <c r="B6" s="7"/>
      <c r="C6" s="7"/>
      <c r="D6" s="7"/>
      <c r="E6" s="7"/>
      <c r="F6" s="7"/>
      <c r="G6" s="7"/>
      <c r="H6" s="7"/>
      <c r="I6" s="23"/>
      <c r="J6" s="23"/>
      <c r="K6" s="23"/>
      <c r="L6" s="23"/>
      <c r="M6" s="23"/>
      <c r="N6" s="24"/>
      <c r="O6" s="24"/>
      <c r="P6" s="24"/>
    </row>
    <row r="7" spans="1:22" s="33" customFormat="1">
      <c r="A7" s="24"/>
      <c r="B7" s="39"/>
      <c r="C7" s="39"/>
      <c r="D7" s="107" t="s">
        <v>143</v>
      </c>
      <c r="F7" s="53"/>
      <c r="G7" s="53"/>
      <c r="H7" s="66"/>
      <c r="I7" s="39"/>
      <c r="J7" s="39"/>
      <c r="K7" s="39"/>
      <c r="L7" s="14"/>
      <c r="M7" s="195"/>
      <c r="N7" s="40"/>
      <c r="O7" s="24"/>
      <c r="P7" s="24"/>
      <c r="Q7" s="24"/>
      <c r="R7" s="24"/>
      <c r="S7" s="75"/>
      <c r="T7" s="24"/>
    </row>
    <row r="8" spans="1:22" ht="6" customHeight="1">
      <c r="B8" s="7"/>
      <c r="C8" s="7"/>
      <c r="D8" s="7"/>
      <c r="E8" s="7"/>
      <c r="F8" s="7"/>
      <c r="G8" s="7"/>
      <c r="H8" s="7"/>
      <c r="I8" s="7"/>
      <c r="J8" s="7"/>
      <c r="K8" s="7"/>
      <c r="L8" s="7"/>
      <c r="M8" s="7"/>
    </row>
    <row r="9" spans="1:22">
      <c r="C9" s="398" t="s">
        <v>121</v>
      </c>
      <c r="D9" s="398"/>
      <c r="E9" s="398"/>
      <c r="F9" s="399"/>
      <c r="G9" s="54">
        <v>261</v>
      </c>
      <c r="H9" s="24"/>
      <c r="I9" s="24"/>
      <c r="K9" s="41"/>
      <c r="L9" s="41"/>
      <c r="N9" s="85" t="s">
        <v>113</v>
      </c>
      <c r="O9" s="50"/>
      <c r="P9" s="85" t="s">
        <v>113</v>
      </c>
    </row>
    <row r="10" spans="1:22" ht="11.25" customHeight="1">
      <c r="B10" s="7"/>
      <c r="C10" s="7"/>
      <c r="D10" s="7"/>
      <c r="E10" s="46"/>
      <c r="F10" s="46"/>
      <c r="G10" s="14"/>
      <c r="H10" s="14"/>
      <c r="I10" s="14"/>
      <c r="J10" s="46"/>
      <c r="K10" s="46"/>
      <c r="L10" s="46"/>
      <c r="M10" s="46"/>
      <c r="N10" s="63"/>
    </row>
    <row r="11" spans="1:22" ht="19.5" customHeight="1">
      <c r="C11" s="61"/>
      <c r="D11" s="144" t="s">
        <v>373</v>
      </c>
      <c r="E11" s="145" t="s">
        <v>374</v>
      </c>
      <c r="F11" s="145" t="s">
        <v>375</v>
      </c>
      <c r="H11" s="426" t="s">
        <v>122</v>
      </c>
      <c r="I11" s="426"/>
      <c r="J11" s="146" t="s">
        <v>123</v>
      </c>
      <c r="K11" s="120">
        <v>69</v>
      </c>
      <c r="N11" s="116">
        <f>D12+E12+F12</f>
        <v>261</v>
      </c>
      <c r="O11" s="63"/>
      <c r="P11" s="116">
        <f>SUM(K11:K13)</f>
        <v>261</v>
      </c>
    </row>
    <row r="12" spans="1:22">
      <c r="B12" s="28"/>
      <c r="C12" s="28"/>
      <c r="D12" s="121">
        <v>28</v>
      </c>
      <c r="E12" s="122">
        <v>216</v>
      </c>
      <c r="F12" s="122">
        <v>17</v>
      </c>
      <c r="J12" s="147" t="s">
        <v>124</v>
      </c>
      <c r="K12" s="116">
        <v>118</v>
      </c>
    </row>
    <row r="13" spans="1:22">
      <c r="B13" s="28"/>
      <c r="C13" s="28"/>
      <c r="G13" s="39"/>
      <c r="I13" s="69"/>
      <c r="J13" s="148" t="s">
        <v>125</v>
      </c>
      <c r="K13" s="119">
        <v>74</v>
      </c>
      <c r="M13" s="313"/>
      <c r="N13" s="308"/>
    </row>
    <row r="14" spans="1:22" ht="6" customHeight="1">
      <c r="B14" s="7"/>
      <c r="C14" s="7"/>
      <c r="D14" s="7"/>
      <c r="E14" s="194"/>
      <c r="F14" s="46"/>
      <c r="G14" s="14"/>
      <c r="H14" s="46"/>
      <c r="I14" s="194"/>
      <c r="J14" s="46"/>
      <c r="K14" s="46"/>
      <c r="L14" s="46"/>
      <c r="M14" s="46"/>
      <c r="N14" s="4"/>
    </row>
    <row r="15" spans="1:22" ht="18.75">
      <c r="B15" s="101" t="s">
        <v>109</v>
      </c>
      <c r="C15" s="101"/>
      <c r="D15" s="101"/>
      <c r="E15" s="101"/>
      <c r="F15" s="101"/>
      <c r="G15" s="101"/>
      <c r="H15" s="101"/>
      <c r="I15" s="101"/>
      <c r="J15" s="101"/>
      <c r="K15" s="101"/>
      <c r="L15" s="101"/>
      <c r="M15" s="101"/>
      <c r="N15" s="101"/>
      <c r="O15" s="101"/>
      <c r="P15" s="101"/>
      <c r="Q15" s="101"/>
      <c r="R15" s="101"/>
      <c r="S15" s="101"/>
      <c r="T15" s="7"/>
      <c r="U15" s="7"/>
      <c r="V15" s="7"/>
    </row>
    <row r="16" spans="1:22" ht="6" customHeight="1">
      <c r="E16" s="4"/>
      <c r="F16" s="4"/>
      <c r="G16" s="4"/>
      <c r="H16" s="4"/>
      <c r="I16" s="4"/>
      <c r="J16" s="4"/>
      <c r="K16" s="4"/>
      <c r="L16" s="4"/>
      <c r="M16" s="4"/>
      <c r="N16" s="4"/>
      <c r="S16" s="7"/>
      <c r="T16" s="7"/>
      <c r="U16" s="7"/>
      <c r="V16" s="7"/>
    </row>
    <row r="17" spans="2:19" s="7" customFormat="1" ht="15" customHeight="1">
      <c r="B17" s="321" t="s">
        <v>7</v>
      </c>
      <c r="C17" s="15" t="s">
        <v>376</v>
      </c>
      <c r="D17" s="19"/>
      <c r="E17" s="19"/>
      <c r="F17" s="19"/>
      <c r="G17" s="26"/>
      <c r="H17" s="26"/>
      <c r="J17" s="46"/>
      <c r="K17" s="46"/>
      <c r="L17" s="46"/>
      <c r="M17" s="46"/>
      <c r="P17" s="38"/>
      <c r="R17" s="87" t="s">
        <v>261</v>
      </c>
      <c r="S17" s="86"/>
    </row>
    <row r="18" spans="2:19" s="7" customFormat="1" ht="3.75" customHeight="1">
      <c r="C18" s="323"/>
      <c r="J18" s="46"/>
      <c r="K18" s="46"/>
      <c r="L18" s="46"/>
      <c r="M18" s="46"/>
      <c r="P18" s="49"/>
      <c r="R18" s="86"/>
      <c r="S18" s="86"/>
    </row>
    <row r="19" spans="2:19" s="7" customFormat="1" ht="15" customHeight="1">
      <c r="C19" s="323" t="s">
        <v>6</v>
      </c>
      <c r="D19" s="325">
        <v>0</v>
      </c>
      <c r="E19" s="328">
        <v>1</v>
      </c>
      <c r="F19" s="328">
        <v>2</v>
      </c>
      <c r="G19" s="328">
        <v>3</v>
      </c>
      <c r="H19" s="326">
        <v>4</v>
      </c>
      <c r="I19" s="46" t="s">
        <v>12</v>
      </c>
      <c r="J19" s="46"/>
      <c r="K19" s="46"/>
      <c r="L19" s="46"/>
      <c r="M19" s="46"/>
      <c r="N19" s="85" t="s">
        <v>113</v>
      </c>
      <c r="P19" s="85" t="s">
        <v>114</v>
      </c>
      <c r="R19" s="194" t="s">
        <v>171</v>
      </c>
      <c r="S19" s="86"/>
    </row>
    <row r="20" spans="2:19" s="7" customFormat="1" ht="15" customHeight="1">
      <c r="C20" s="323"/>
      <c r="D20" s="117">
        <v>0</v>
      </c>
      <c r="E20" s="118">
        <v>3</v>
      </c>
      <c r="F20" s="118">
        <v>14</v>
      </c>
      <c r="G20" s="118">
        <v>91</v>
      </c>
      <c r="H20" s="119">
        <v>153</v>
      </c>
      <c r="I20" s="46"/>
      <c r="J20" s="46"/>
      <c r="K20" s="46"/>
      <c r="L20" s="46"/>
      <c r="M20" s="46"/>
      <c r="N20" s="116">
        <f>SUM(D20:H20)</f>
        <v>261</v>
      </c>
      <c r="P20" s="170">
        <f>($D$19*D20+$E$19*E20+$F$19*F20+$G$19*G20+$H$19*H20)/$G$9</f>
        <v>3.5095785440613025</v>
      </c>
      <c r="Q20" s="171"/>
      <c r="R20" s="172">
        <f>($D$19*D20+$E$19*E20+$F$19*F20+$G$19*G20+$H$19*H20)/$G$9</f>
        <v>3.5095785440613025</v>
      </c>
    </row>
    <row r="21" spans="2:19" s="7" customFormat="1" ht="10.5" customHeight="1">
      <c r="C21" s="193" t="s">
        <v>259</v>
      </c>
      <c r="D21" s="334">
        <f t="shared" ref="D21:H21" si="0">D20/$G$9</f>
        <v>0</v>
      </c>
      <c r="E21" s="334">
        <f t="shared" si="0"/>
        <v>1.1494252873563218E-2</v>
      </c>
      <c r="F21" s="334">
        <f t="shared" si="0"/>
        <v>5.3639846743295021E-2</v>
      </c>
      <c r="G21" s="334">
        <f t="shared" si="0"/>
        <v>0.34865900383141762</v>
      </c>
      <c r="H21" s="334">
        <f t="shared" si="0"/>
        <v>0.58620689655172409</v>
      </c>
      <c r="I21" s="134"/>
      <c r="J21" s="46"/>
      <c r="K21" s="46"/>
      <c r="L21" s="46"/>
      <c r="M21" s="46"/>
      <c r="N21" s="194"/>
      <c r="P21" s="8"/>
      <c r="S21" s="49"/>
    </row>
    <row r="22" spans="2:19" s="7" customFormat="1" ht="23.25" customHeight="1">
      <c r="B22" s="321" t="s">
        <v>8</v>
      </c>
      <c r="C22" s="355" t="s">
        <v>377</v>
      </c>
      <c r="D22" s="355"/>
      <c r="E22" s="355"/>
      <c r="F22" s="355"/>
      <c r="G22" s="355"/>
      <c r="H22" s="355"/>
      <c r="I22" s="355"/>
      <c r="J22" s="355"/>
      <c r="K22" s="355"/>
      <c r="L22" s="355"/>
      <c r="M22" s="355"/>
      <c r="N22" s="194"/>
      <c r="P22" s="8"/>
      <c r="S22" s="49"/>
    </row>
    <row r="23" spans="2:19" s="7" customFormat="1" ht="3.75" customHeight="1">
      <c r="B23" s="9"/>
      <c r="C23" s="46"/>
      <c r="E23" s="46"/>
      <c r="F23" s="46"/>
      <c r="G23" s="46"/>
      <c r="H23" s="46"/>
      <c r="I23" s="46"/>
      <c r="J23" s="46"/>
      <c r="K23" s="46"/>
      <c r="L23" s="46"/>
      <c r="M23" s="46"/>
      <c r="N23" s="194"/>
      <c r="P23" s="8"/>
      <c r="S23" s="49"/>
    </row>
    <row r="24" spans="2:19" s="7" customFormat="1">
      <c r="B24" s="9"/>
      <c r="C24" s="323" t="s">
        <v>6</v>
      </c>
      <c r="D24" s="325">
        <v>0</v>
      </c>
      <c r="E24" s="328">
        <v>1</v>
      </c>
      <c r="F24" s="328">
        <v>2</v>
      </c>
      <c r="G24" s="328">
        <v>3</v>
      </c>
      <c r="H24" s="326">
        <v>4</v>
      </c>
      <c r="I24" s="46" t="s">
        <v>12</v>
      </c>
      <c r="J24" s="46"/>
      <c r="K24" s="46"/>
      <c r="L24" s="46"/>
      <c r="M24" s="46"/>
      <c r="N24" s="194"/>
      <c r="P24" s="8"/>
      <c r="S24" s="49"/>
    </row>
    <row r="25" spans="2:19" s="7" customFormat="1" ht="15" customHeight="1">
      <c r="C25" s="323"/>
      <c r="D25" s="117">
        <v>0</v>
      </c>
      <c r="E25" s="118">
        <v>3</v>
      </c>
      <c r="F25" s="118">
        <v>22</v>
      </c>
      <c r="G25" s="118">
        <v>106</v>
      </c>
      <c r="H25" s="119">
        <v>130</v>
      </c>
      <c r="I25" s="46"/>
      <c r="J25" s="46"/>
      <c r="K25" s="46"/>
      <c r="L25" s="46"/>
      <c r="M25" s="46"/>
      <c r="N25" s="116">
        <f>SUM(D25:H25)</f>
        <v>261</v>
      </c>
      <c r="P25" s="170">
        <f>($D$19*D25+$E$19*E25+$F$19*F25+$G$19*G25+$H$19*H25)/$G$9</f>
        <v>3.3908045977011496</v>
      </c>
      <c r="R25" s="174">
        <f>($D$24*D25+$E$24*E25+$F$24*F25+$G$24*G25+$H$24*H25)/$G$9</f>
        <v>3.3908045977011496</v>
      </c>
    </row>
    <row r="26" spans="2:19" s="7" customFormat="1" ht="10.5" customHeight="1">
      <c r="B26" s="9"/>
      <c r="C26" s="193" t="s">
        <v>259</v>
      </c>
      <c r="D26" s="334">
        <f t="shared" ref="D26:H26" si="1">D25/$G$9</f>
        <v>0</v>
      </c>
      <c r="E26" s="334">
        <f t="shared" si="1"/>
        <v>1.1494252873563218E-2</v>
      </c>
      <c r="F26" s="334">
        <f t="shared" si="1"/>
        <v>8.4291187739463605E-2</v>
      </c>
      <c r="G26" s="334">
        <f t="shared" si="1"/>
        <v>0.4061302681992337</v>
      </c>
      <c r="H26" s="334">
        <f t="shared" si="1"/>
        <v>0.49808429118773945</v>
      </c>
      <c r="I26" s="134"/>
      <c r="J26" s="46"/>
      <c r="K26" s="46"/>
      <c r="L26" s="46"/>
      <c r="M26" s="46"/>
      <c r="N26" s="194"/>
      <c r="P26" s="8"/>
      <c r="S26" s="49"/>
    </row>
    <row r="27" spans="2:19" s="7" customFormat="1">
      <c r="B27" s="2" t="s">
        <v>9</v>
      </c>
      <c r="C27" s="8" t="s">
        <v>378</v>
      </c>
      <c r="D27" s="46"/>
      <c r="E27" s="46"/>
      <c r="F27" s="46"/>
      <c r="G27" s="46"/>
      <c r="J27" s="46"/>
      <c r="K27" s="46"/>
      <c r="L27" s="46"/>
      <c r="M27" s="46"/>
      <c r="N27" s="194"/>
      <c r="P27" s="8"/>
      <c r="S27" s="49"/>
    </row>
    <row r="28" spans="2:19" s="7" customFormat="1" ht="3.75" customHeight="1">
      <c r="J28" s="46"/>
      <c r="K28" s="46"/>
      <c r="L28" s="46"/>
      <c r="M28" s="46"/>
      <c r="N28" s="194"/>
      <c r="P28" s="8"/>
      <c r="S28" s="49"/>
    </row>
    <row r="29" spans="2:19" s="7" customFormat="1">
      <c r="C29" s="323" t="s">
        <v>6</v>
      </c>
      <c r="D29" s="325">
        <v>0</v>
      </c>
      <c r="E29" s="328">
        <v>1</v>
      </c>
      <c r="F29" s="328">
        <v>2</v>
      </c>
      <c r="G29" s="328">
        <v>3</v>
      </c>
      <c r="H29" s="326">
        <v>4</v>
      </c>
      <c r="I29" s="46" t="s">
        <v>12</v>
      </c>
      <c r="J29" s="46"/>
      <c r="K29" s="46"/>
      <c r="L29" s="46"/>
      <c r="M29" s="46"/>
      <c r="N29" s="194"/>
      <c r="P29" s="8"/>
      <c r="S29" s="49"/>
    </row>
    <row r="30" spans="2:19" s="7" customFormat="1" ht="15" customHeight="1">
      <c r="C30" s="323"/>
      <c r="D30" s="117">
        <v>0</v>
      </c>
      <c r="E30" s="118">
        <v>5</v>
      </c>
      <c r="F30" s="118">
        <v>36</v>
      </c>
      <c r="G30" s="118">
        <v>116</v>
      </c>
      <c r="H30" s="119">
        <v>104</v>
      </c>
      <c r="I30" s="46"/>
      <c r="J30" s="46"/>
      <c r="K30" s="46"/>
      <c r="L30" s="46"/>
      <c r="M30" s="46"/>
      <c r="N30" s="116">
        <f>SUM(D30:H30)</f>
        <v>261</v>
      </c>
      <c r="P30" s="170">
        <f>($D$19*D30+$E$19*E30+$F$19*F30+$G$19*G30+$H$19*H30)/$G$9</f>
        <v>3.2222222222222223</v>
      </c>
      <c r="Q30" s="171"/>
      <c r="R30" s="174">
        <f>($D$24*D30+$E$24*E30+$F$24*F30+$G$24*G30+$H$24*H30)/$G$9</f>
        <v>3.2222222222222223</v>
      </c>
    </row>
    <row r="31" spans="2:19" s="7" customFormat="1" ht="10.5" customHeight="1">
      <c r="C31" s="193" t="s">
        <v>259</v>
      </c>
      <c r="D31" s="334">
        <f t="shared" ref="D31" si="2">D30/$G$9</f>
        <v>0</v>
      </c>
      <c r="E31" s="334">
        <f t="shared" ref="E31" si="3">E30/$G$9</f>
        <v>1.9157088122605363E-2</v>
      </c>
      <c r="F31" s="334">
        <f t="shared" ref="F31" si="4">F30/$G$9</f>
        <v>0.13793103448275862</v>
      </c>
      <c r="G31" s="334">
        <f t="shared" ref="G31" si="5">G30/$G$9</f>
        <v>0.44444444444444442</v>
      </c>
      <c r="H31" s="334">
        <f t="shared" ref="H31" si="6">H30/$G$9</f>
        <v>0.39846743295019155</v>
      </c>
      <c r="I31" s="134"/>
      <c r="J31" s="46"/>
      <c r="K31" s="46"/>
      <c r="L31" s="46"/>
      <c r="M31" s="46"/>
      <c r="N31" s="194"/>
      <c r="P31" s="8"/>
      <c r="S31" s="49"/>
    </row>
    <row r="32" spans="2:19" s="7" customFormat="1">
      <c r="B32" s="2" t="s">
        <v>10</v>
      </c>
      <c r="C32" s="8" t="s">
        <v>379</v>
      </c>
      <c r="J32" s="46"/>
      <c r="K32" s="46"/>
      <c r="N32" s="194"/>
      <c r="P32" s="8"/>
      <c r="S32" s="49"/>
    </row>
    <row r="33" spans="2:21" s="7" customFormat="1" ht="3.75" customHeight="1">
      <c r="J33" s="46"/>
      <c r="K33" s="46"/>
      <c r="N33" s="194"/>
      <c r="P33" s="8"/>
      <c r="S33" s="49"/>
    </row>
    <row r="34" spans="2:21" s="7" customFormat="1">
      <c r="C34" s="323" t="s">
        <v>6</v>
      </c>
      <c r="D34" s="325">
        <v>0</v>
      </c>
      <c r="E34" s="328">
        <v>1</v>
      </c>
      <c r="F34" s="328">
        <v>2</v>
      </c>
      <c r="G34" s="328">
        <v>3</v>
      </c>
      <c r="H34" s="326">
        <v>4</v>
      </c>
      <c r="I34" s="46" t="s">
        <v>12</v>
      </c>
      <c r="J34" s="46"/>
      <c r="K34" s="46"/>
      <c r="N34" s="194"/>
      <c r="P34" s="8"/>
      <c r="S34" s="49"/>
    </row>
    <row r="35" spans="2:21" s="7" customFormat="1" ht="15" customHeight="1">
      <c r="C35" s="323"/>
      <c r="D35" s="117">
        <v>1</v>
      </c>
      <c r="E35" s="118">
        <v>4</v>
      </c>
      <c r="F35" s="118">
        <v>17</v>
      </c>
      <c r="G35" s="118">
        <v>80</v>
      </c>
      <c r="H35" s="119">
        <v>159</v>
      </c>
      <c r="I35" s="46"/>
      <c r="J35" s="46"/>
      <c r="K35" s="46"/>
      <c r="L35" s="46"/>
      <c r="M35" s="46"/>
      <c r="N35" s="116">
        <f>SUM(D35:H35)</f>
        <v>261</v>
      </c>
      <c r="P35" s="170">
        <f>($D$19*D35+$E$19*E35+$F$19*F35+$G$19*G35+$H$19*H35)/$G$9</f>
        <v>3.5019157088122603</v>
      </c>
      <c r="Q35" s="171"/>
      <c r="R35" s="174">
        <f>($D$24*D35+$E$24*E35+$F$24*F35+$G$24*G35+$H$24*H35)/$G$9</f>
        <v>3.5019157088122603</v>
      </c>
      <c r="S35" s="8" t="s">
        <v>486</v>
      </c>
    </row>
    <row r="36" spans="2:21" s="7" customFormat="1" ht="10.5" customHeight="1">
      <c r="C36" s="193" t="s">
        <v>259</v>
      </c>
      <c r="D36" s="334">
        <f t="shared" ref="D36" si="7">D35/$G$9</f>
        <v>3.8314176245210726E-3</v>
      </c>
      <c r="E36" s="334">
        <f t="shared" ref="E36" si="8">E35/$G$9</f>
        <v>1.532567049808429E-2</v>
      </c>
      <c r="F36" s="334">
        <f t="shared" ref="F36" si="9">F35/$G$9</f>
        <v>6.5134099616858232E-2</v>
      </c>
      <c r="G36" s="334">
        <f t="shared" ref="G36" si="10">G35/$G$9</f>
        <v>0.3065134099616858</v>
      </c>
      <c r="H36" s="334">
        <f t="shared" ref="H36" si="11">H35/$G$9</f>
        <v>0.60919540229885061</v>
      </c>
      <c r="I36" s="134"/>
      <c r="K36" s="46"/>
      <c r="N36" s="194"/>
      <c r="P36" s="8"/>
      <c r="S36" s="49"/>
    </row>
    <row r="37" spans="2:21" s="7" customFormat="1">
      <c r="B37" s="2" t="s">
        <v>11</v>
      </c>
      <c r="C37" s="8" t="s">
        <v>380</v>
      </c>
      <c r="J37" s="46"/>
      <c r="K37" s="46"/>
      <c r="N37" s="194"/>
      <c r="P37" s="8"/>
      <c r="S37" s="49"/>
    </row>
    <row r="38" spans="2:21" s="7" customFormat="1" ht="3.75" customHeight="1">
      <c r="J38" s="46"/>
      <c r="K38" s="46"/>
      <c r="N38" s="194"/>
      <c r="P38" s="8"/>
      <c r="S38" s="49"/>
    </row>
    <row r="39" spans="2:21" s="7" customFormat="1">
      <c r="C39" s="323" t="s">
        <v>6</v>
      </c>
      <c r="D39" s="325">
        <v>0</v>
      </c>
      <c r="E39" s="328">
        <v>1</v>
      </c>
      <c r="F39" s="328">
        <v>2</v>
      </c>
      <c r="G39" s="328">
        <v>3</v>
      </c>
      <c r="H39" s="326">
        <v>4</v>
      </c>
      <c r="I39" s="46" t="s">
        <v>12</v>
      </c>
      <c r="K39" s="46"/>
      <c r="L39" s="23"/>
      <c r="M39" s="23"/>
      <c r="N39" s="194"/>
      <c r="P39" s="8"/>
      <c r="S39" s="49"/>
    </row>
    <row r="40" spans="2:21" s="46" customFormat="1" ht="15.75" customHeight="1">
      <c r="D40" s="117">
        <v>0</v>
      </c>
      <c r="E40" s="118">
        <v>8</v>
      </c>
      <c r="F40" s="118">
        <v>38</v>
      </c>
      <c r="G40" s="118">
        <v>114</v>
      </c>
      <c r="H40" s="119">
        <v>101</v>
      </c>
      <c r="L40" s="14"/>
      <c r="M40" s="14"/>
      <c r="N40" s="116">
        <f>SUM(D40:H40)</f>
        <v>261</v>
      </c>
      <c r="O40" s="7"/>
      <c r="P40" s="170">
        <f>($D$19*D40+$E$19*E40+$F$19*F40+$G$19*G40+$H$19*H40)/$G$9</f>
        <v>3.1800766283524906</v>
      </c>
      <c r="Q40" s="171"/>
      <c r="R40" s="174">
        <f>($D$24*D40+$E$24*E40+$F$24*F40+$G$24*G40+$H$24*H40)/$G$9</f>
        <v>3.1800766283524906</v>
      </c>
    </row>
    <row r="41" spans="2:21" s="46" customFormat="1" ht="10.5" customHeight="1">
      <c r="C41" s="193" t="s">
        <v>259</v>
      </c>
      <c r="D41" s="334">
        <f t="shared" ref="D41" si="12">D40/$G$9</f>
        <v>0</v>
      </c>
      <c r="E41" s="334">
        <f t="shared" ref="E41" si="13">E40/$G$9</f>
        <v>3.0651340996168581E-2</v>
      </c>
      <c r="F41" s="334">
        <f t="shared" ref="F41" si="14">F40/$G$9</f>
        <v>0.14559386973180077</v>
      </c>
      <c r="G41" s="334">
        <f t="shared" ref="G41" si="15">G40/$G$9</f>
        <v>0.43678160919540232</v>
      </c>
      <c r="H41" s="334">
        <f t="shared" ref="H41" si="16">H40/$G$9</f>
        <v>0.38697318007662834</v>
      </c>
      <c r="I41" s="134"/>
      <c r="L41" s="14"/>
      <c r="M41" s="14"/>
      <c r="N41" s="7"/>
      <c r="O41" s="7"/>
      <c r="P41" s="7"/>
      <c r="Q41" s="7"/>
      <c r="R41" s="7"/>
      <c r="S41" s="7"/>
    </row>
    <row r="42" spans="2:21" s="7" customFormat="1">
      <c r="B42" s="2" t="s">
        <v>13</v>
      </c>
      <c r="C42" s="8" t="s">
        <v>381</v>
      </c>
      <c r="D42" s="12"/>
      <c r="E42" s="12"/>
      <c r="M42" s="23"/>
      <c r="N42" s="77"/>
      <c r="O42" s="23"/>
      <c r="P42" s="23"/>
      <c r="Q42" s="23"/>
      <c r="R42" s="71"/>
      <c r="T42" s="8" t="s">
        <v>481</v>
      </c>
      <c r="U42" s="23"/>
    </row>
    <row r="43" spans="2:21" s="7" customFormat="1" ht="3.75" customHeight="1">
      <c r="M43" s="23"/>
      <c r="N43" s="77"/>
      <c r="O43" s="23"/>
      <c r="P43" s="23"/>
      <c r="Q43" s="23"/>
      <c r="R43" s="23"/>
      <c r="U43" s="23"/>
    </row>
    <row r="44" spans="2:21" s="7" customFormat="1" ht="15" customHeight="1">
      <c r="C44" s="317" t="s">
        <v>103</v>
      </c>
      <c r="D44" s="119">
        <v>157</v>
      </c>
      <c r="E44" s="317" t="s">
        <v>104</v>
      </c>
      <c r="F44" s="119">
        <v>104</v>
      </c>
      <c r="M44" s="23"/>
      <c r="N44" s="116">
        <f>SUM(D44:F44)</f>
        <v>261</v>
      </c>
      <c r="O44" s="23"/>
      <c r="P44" s="22"/>
      <c r="Q44" s="22"/>
      <c r="R44" s="174">
        <f>(D44*0+F44*4)/G9</f>
        <v>1.5938697318007662</v>
      </c>
      <c r="T44" s="278">
        <f>D45</f>
        <v>0.6015325670498084</v>
      </c>
      <c r="U44" s="72"/>
    </row>
    <row r="45" spans="2:21" s="46" customFormat="1" ht="10.5" customHeight="1">
      <c r="C45" s="126" t="s">
        <v>259</v>
      </c>
      <c r="D45" s="334">
        <f t="shared" ref="D45" si="17">D44/$G$9</f>
        <v>0.6015325670498084</v>
      </c>
      <c r="E45" s="124"/>
      <c r="F45" s="334">
        <f t="shared" ref="F45" si="18">F44/$G$9</f>
        <v>0.39846743295019155</v>
      </c>
      <c r="M45" s="14"/>
      <c r="N45" s="195"/>
      <c r="O45" s="14"/>
      <c r="P45" s="14"/>
      <c r="Q45" s="102"/>
      <c r="R45" s="103"/>
      <c r="S45" s="194"/>
      <c r="T45" s="104"/>
    </row>
    <row r="46" spans="2:21" s="7" customFormat="1" ht="6" customHeight="1">
      <c r="M46" s="23"/>
      <c r="N46" s="195"/>
      <c r="O46" s="23"/>
      <c r="P46" s="23"/>
      <c r="Q46" s="23"/>
      <c r="R46" s="23"/>
      <c r="S46" s="73"/>
      <c r="U46" s="23"/>
    </row>
    <row r="47" spans="2:21" s="7" customFormat="1" ht="15" customHeight="1">
      <c r="B47" s="2" t="s">
        <v>384</v>
      </c>
      <c r="C47" s="8" t="s">
        <v>382</v>
      </c>
      <c r="N47" s="194"/>
      <c r="S47" s="73"/>
      <c r="U47" s="23"/>
    </row>
    <row r="48" spans="2:21" s="7" customFormat="1" ht="3" customHeight="1">
      <c r="N48" s="194"/>
      <c r="S48" s="73"/>
      <c r="U48" s="23"/>
    </row>
    <row r="49" spans="2:21" s="7" customFormat="1" ht="15" customHeight="1">
      <c r="C49" s="317" t="s">
        <v>17</v>
      </c>
      <c r="D49" s="122">
        <v>41</v>
      </c>
      <c r="E49" s="317" t="s">
        <v>18</v>
      </c>
      <c r="F49" s="122">
        <v>96</v>
      </c>
      <c r="G49" s="317" t="s">
        <v>262</v>
      </c>
      <c r="H49" s="122">
        <v>26</v>
      </c>
      <c r="I49" s="317" t="s">
        <v>136</v>
      </c>
      <c r="J49" s="122">
        <v>0</v>
      </c>
      <c r="K49" s="330"/>
      <c r="L49" s="330"/>
      <c r="N49" s="373" t="s">
        <v>170</v>
      </c>
      <c r="O49" s="373"/>
      <c r="P49" s="373"/>
      <c r="Q49" s="373"/>
      <c r="R49" s="373"/>
      <c r="S49" s="73"/>
      <c r="U49" s="23"/>
    </row>
    <row r="50" spans="2:21" s="7" customFormat="1" ht="15" customHeight="1">
      <c r="C50" s="129" t="s">
        <v>259</v>
      </c>
      <c r="D50" s="334">
        <f t="shared" ref="D50" si="19">D49/$G$9</f>
        <v>0.15708812260536398</v>
      </c>
      <c r="E50" s="131"/>
      <c r="F50" s="334">
        <f t="shared" ref="F50" si="20">F49/$G$9</f>
        <v>0.36781609195402298</v>
      </c>
      <c r="G50" s="132"/>
      <c r="H50" s="334">
        <f t="shared" ref="H50" si="21">H49/$G$9</f>
        <v>9.9616858237547887E-2</v>
      </c>
      <c r="I50" s="131"/>
      <c r="J50" s="334">
        <f t="shared" ref="J50" si="22">J49/$G$9</f>
        <v>0</v>
      </c>
      <c r="K50" s="329"/>
      <c r="L50" s="330"/>
      <c r="M50" s="14"/>
      <c r="N50" s="195"/>
      <c r="O50" s="30"/>
      <c r="P50" s="30"/>
      <c r="Q50" s="46"/>
      <c r="R50" s="46"/>
      <c r="S50" s="73"/>
      <c r="U50" s="23"/>
    </row>
    <row r="51" spans="2:21" s="7" customFormat="1" ht="6.75" customHeight="1">
      <c r="M51" s="23"/>
      <c r="N51" s="195"/>
      <c r="O51" s="23"/>
      <c r="P51" s="23"/>
      <c r="Q51" s="23"/>
      <c r="R51" s="23"/>
      <c r="S51" s="73"/>
      <c r="U51" s="23"/>
    </row>
    <row r="52" spans="2:21" s="7" customFormat="1">
      <c r="B52" s="2" t="s">
        <v>385</v>
      </c>
      <c r="C52" s="8" t="s">
        <v>383</v>
      </c>
      <c r="D52" s="12"/>
      <c r="E52" s="12"/>
      <c r="M52" s="23"/>
      <c r="N52" s="77"/>
      <c r="O52" s="23"/>
      <c r="P52" s="23"/>
      <c r="Q52" s="23"/>
      <c r="R52" s="23"/>
      <c r="S52" s="49"/>
      <c r="U52" s="23"/>
    </row>
    <row r="53" spans="2:21" s="7" customFormat="1" ht="3.75" customHeight="1">
      <c r="M53" s="23"/>
      <c r="N53" s="77"/>
      <c r="O53" s="43"/>
      <c r="P53" s="43"/>
      <c r="Q53" s="23"/>
      <c r="R53" s="23"/>
      <c r="S53" s="49"/>
      <c r="U53" s="23"/>
    </row>
    <row r="54" spans="2:21" s="7" customFormat="1" ht="17.25" customHeight="1">
      <c r="C54" s="317" t="s">
        <v>300</v>
      </c>
      <c r="D54" s="119">
        <v>194</v>
      </c>
      <c r="E54" s="403" t="s">
        <v>144</v>
      </c>
      <c r="F54" s="404"/>
      <c r="G54" s="119">
        <v>12</v>
      </c>
      <c r="H54" s="403" t="s">
        <v>25</v>
      </c>
      <c r="I54" s="411"/>
      <c r="J54" s="404"/>
      <c r="K54" s="119">
        <v>14</v>
      </c>
      <c r="M54" s="23"/>
      <c r="N54" s="373" t="s">
        <v>170</v>
      </c>
      <c r="O54" s="373"/>
      <c r="P54" s="373"/>
      <c r="Q54" s="373"/>
      <c r="R54" s="373"/>
      <c r="T54" s="55"/>
    </row>
    <row r="55" spans="2:21" s="46" customFormat="1" ht="10.5" customHeight="1">
      <c r="C55" s="129" t="s">
        <v>259</v>
      </c>
      <c r="D55" s="334">
        <f t="shared" ref="D55" si="23">D54/$G$9</f>
        <v>0.74329501915708818</v>
      </c>
      <c r="E55" s="130"/>
      <c r="F55" s="131"/>
      <c r="G55" s="334">
        <f t="shared" ref="G55" si="24">G54/$G$9</f>
        <v>4.5977011494252873E-2</v>
      </c>
      <c r="H55" s="128"/>
      <c r="I55" s="130"/>
      <c r="J55" s="131"/>
      <c r="K55" s="334">
        <f t="shared" ref="K55" si="25">K54/$G$9</f>
        <v>5.3639846743295021E-2</v>
      </c>
      <c r="L55" s="134"/>
      <c r="M55" s="14"/>
      <c r="N55" s="14"/>
      <c r="O55" s="14"/>
      <c r="P55" s="14"/>
      <c r="Q55" s="102"/>
      <c r="R55" s="103"/>
      <c r="S55" s="194"/>
      <c r="T55" s="104"/>
    </row>
    <row r="56" spans="2:21" s="7" customFormat="1" ht="6" customHeight="1">
      <c r="O56" s="36"/>
      <c r="P56" s="36"/>
      <c r="S56" s="49"/>
    </row>
    <row r="57" spans="2:21" s="7" customFormat="1" ht="15" customHeight="1">
      <c r="C57" s="374" t="s">
        <v>295</v>
      </c>
      <c r="D57" s="402"/>
      <c r="E57" s="402"/>
      <c r="F57" s="375"/>
      <c r="G57" s="119">
        <v>36</v>
      </c>
      <c r="O57" s="36"/>
      <c r="P57" s="36"/>
      <c r="S57" s="49"/>
    </row>
    <row r="58" spans="2:21" s="7" customFormat="1" ht="10.5" customHeight="1">
      <c r="C58" s="129" t="s">
        <v>259</v>
      </c>
      <c r="D58" s="130"/>
      <c r="E58" s="130"/>
      <c r="F58" s="131"/>
      <c r="G58" s="334">
        <f t="shared" ref="G58" si="26">G57/$G$9</f>
        <v>0.13793103448275862</v>
      </c>
      <c r="H58" s="175"/>
      <c r="O58" s="36"/>
      <c r="P58" s="36"/>
      <c r="S58" s="49"/>
    </row>
    <row r="59" spans="2:21" s="7" customFormat="1">
      <c r="B59" s="2" t="s">
        <v>386</v>
      </c>
      <c r="C59" s="8" t="s">
        <v>134</v>
      </c>
      <c r="G59" s="23"/>
      <c r="H59" s="23"/>
      <c r="I59" s="14"/>
      <c r="J59" s="23"/>
      <c r="K59" s="23"/>
      <c r="L59" s="23"/>
      <c r="M59" s="23"/>
      <c r="N59" s="46"/>
      <c r="O59" s="43"/>
      <c r="P59" s="43"/>
      <c r="S59" s="49"/>
    </row>
    <row r="60" spans="2:21" s="7" customFormat="1" ht="3.75" customHeight="1">
      <c r="I60" s="14"/>
      <c r="J60" s="23"/>
      <c r="K60" s="23"/>
      <c r="N60" s="46"/>
      <c r="O60" s="36"/>
      <c r="P60" s="36"/>
      <c r="S60" s="49"/>
    </row>
    <row r="61" spans="2:21" s="7" customFormat="1">
      <c r="C61" s="317" t="s">
        <v>149</v>
      </c>
      <c r="D61" s="122">
        <v>190</v>
      </c>
      <c r="E61" s="317" t="s">
        <v>148</v>
      </c>
      <c r="F61" s="122">
        <v>25</v>
      </c>
      <c r="G61" s="317" t="s">
        <v>147</v>
      </c>
      <c r="H61" s="122">
        <v>27</v>
      </c>
      <c r="I61" s="317" t="s">
        <v>145</v>
      </c>
      <c r="J61" s="122">
        <v>57</v>
      </c>
      <c r="K61" s="317" t="s">
        <v>146</v>
      </c>
      <c r="L61" s="116">
        <v>14</v>
      </c>
      <c r="N61" s="373" t="s">
        <v>170</v>
      </c>
      <c r="O61" s="373"/>
      <c r="P61" s="373"/>
      <c r="Q61" s="373"/>
      <c r="R61" s="373"/>
      <c r="T61" s="55"/>
    </row>
    <row r="62" spans="2:21" s="46" customFormat="1" ht="10.5" customHeight="1">
      <c r="C62" s="129" t="s">
        <v>259</v>
      </c>
      <c r="D62" s="334">
        <f t="shared" ref="D62" si="27">D61/$G$9</f>
        <v>0.72796934865900387</v>
      </c>
      <c r="E62" s="131"/>
      <c r="F62" s="334">
        <f t="shared" ref="F62" si="28">F61/$G$9</f>
        <v>9.5785440613026823E-2</v>
      </c>
      <c r="G62" s="132"/>
      <c r="H62" s="334">
        <f t="shared" ref="H62" si="29">H61/$G$9</f>
        <v>0.10344827586206896</v>
      </c>
      <c r="I62" s="131"/>
      <c r="J62" s="334">
        <f t="shared" ref="J62" si="30">J61/$G$9</f>
        <v>0.21839080459770116</v>
      </c>
      <c r="K62" s="132"/>
      <c r="L62" s="334">
        <f t="shared" ref="L62" si="31">L61/$G$9</f>
        <v>5.3639846743295021E-2</v>
      </c>
      <c r="M62" s="133"/>
      <c r="N62" s="55"/>
      <c r="O62" s="30"/>
      <c r="P62" s="30"/>
      <c r="S62" s="194"/>
      <c r="T62" s="55"/>
    </row>
    <row r="63" spans="2:21" s="7" customFormat="1" ht="6" customHeight="1">
      <c r="N63" s="194"/>
      <c r="S63" s="49"/>
    </row>
    <row r="64" spans="2:21" s="7" customFormat="1" ht="24.75" customHeight="1">
      <c r="B64" s="2" t="s">
        <v>15</v>
      </c>
      <c r="C64" s="383" t="s">
        <v>387</v>
      </c>
      <c r="D64" s="383"/>
      <c r="E64" s="383"/>
      <c r="F64" s="383"/>
      <c r="G64" s="383"/>
      <c r="H64" s="383"/>
      <c r="I64" s="383"/>
      <c r="J64" s="383"/>
      <c r="K64" s="383"/>
      <c r="L64" s="383"/>
      <c r="M64" s="383"/>
      <c r="N64" s="77"/>
      <c r="O64" s="23"/>
      <c r="P64" s="23"/>
      <c r="Q64" s="23"/>
      <c r="R64" s="71"/>
      <c r="S64" s="49"/>
    </row>
    <row r="65" spans="2:21" s="7" customFormat="1" ht="4.5" customHeight="1">
      <c r="M65" s="23"/>
      <c r="N65" s="77"/>
      <c r="O65" s="23"/>
      <c r="P65" s="23"/>
      <c r="Q65" s="23"/>
      <c r="R65" s="23"/>
      <c r="S65" s="49"/>
    </row>
    <row r="66" spans="2:21" s="7" customFormat="1" ht="14.25" customHeight="1">
      <c r="C66" s="317" t="s">
        <v>103</v>
      </c>
      <c r="D66" s="119">
        <v>98</v>
      </c>
      <c r="E66" s="317" t="s">
        <v>104</v>
      </c>
      <c r="F66" s="119">
        <v>163</v>
      </c>
      <c r="M66" s="23"/>
      <c r="N66" s="116">
        <f>SUM(D66:F66)</f>
        <v>261</v>
      </c>
      <c r="O66" s="23"/>
      <c r="P66" s="22"/>
      <c r="Q66" s="22"/>
      <c r="R66" s="174">
        <f>(D66*0+F66*4)/G9</f>
        <v>2.4980842911877397</v>
      </c>
      <c r="S66" s="49"/>
    </row>
    <row r="67" spans="2:21" s="7" customFormat="1">
      <c r="B67" s="46"/>
      <c r="C67" s="126" t="s">
        <v>259</v>
      </c>
      <c r="D67" s="334">
        <f t="shared" ref="D67" si="32">D66/$G$9</f>
        <v>0.37547892720306514</v>
      </c>
      <c r="E67" s="124"/>
      <c r="F67" s="334">
        <f t="shared" ref="F67" si="33">F66/$G$9</f>
        <v>0.62452107279693492</v>
      </c>
      <c r="G67" s="134"/>
      <c r="H67" s="46"/>
      <c r="I67" s="46"/>
      <c r="J67" s="46"/>
      <c r="K67" s="46"/>
      <c r="L67" s="46"/>
      <c r="M67" s="14"/>
      <c r="N67" s="195"/>
      <c r="O67" s="14"/>
      <c r="P67" s="14"/>
      <c r="Q67" s="102"/>
      <c r="R67" s="103"/>
      <c r="S67" s="49"/>
      <c r="U67" s="79"/>
    </row>
    <row r="68" spans="2:21" s="7" customFormat="1" ht="6" customHeight="1">
      <c r="N68" s="194"/>
      <c r="Q68" s="23"/>
      <c r="S68" s="49"/>
    </row>
    <row r="69" spans="2:21" s="7" customFormat="1" ht="25.5" customHeight="1">
      <c r="B69" s="2" t="s">
        <v>16</v>
      </c>
      <c r="C69" s="383" t="s">
        <v>388</v>
      </c>
      <c r="D69" s="383"/>
      <c r="E69" s="383"/>
      <c r="F69" s="383"/>
      <c r="G69" s="383"/>
      <c r="H69" s="383"/>
      <c r="I69" s="383"/>
      <c r="J69" s="383"/>
      <c r="K69" s="383"/>
      <c r="L69" s="383"/>
      <c r="M69" s="383"/>
      <c r="N69" s="77"/>
      <c r="O69" s="23"/>
      <c r="P69" s="23"/>
      <c r="Q69" s="23"/>
      <c r="R69" s="71"/>
      <c r="S69" s="49"/>
    </row>
    <row r="70" spans="2:21" s="7" customFormat="1" ht="3.75" customHeight="1">
      <c r="B70" s="2"/>
      <c r="M70" s="23"/>
      <c r="N70" s="77"/>
      <c r="O70" s="23"/>
      <c r="P70" s="23"/>
      <c r="Q70" s="23"/>
      <c r="R70" s="23"/>
      <c r="S70" s="49"/>
    </row>
    <row r="71" spans="2:21" s="7" customFormat="1">
      <c r="C71" s="317" t="s">
        <v>103</v>
      </c>
      <c r="D71" s="119">
        <v>37</v>
      </c>
      <c r="E71" s="317" t="s">
        <v>104</v>
      </c>
      <c r="F71" s="119">
        <v>224</v>
      </c>
      <c r="M71" s="23"/>
      <c r="N71" s="116">
        <f>SUM(D71:F71)</f>
        <v>261</v>
      </c>
      <c r="O71" s="23"/>
      <c r="P71" s="22"/>
      <c r="Q71" s="22"/>
      <c r="R71" s="174">
        <f>(D71*0+F71*4)/G9</f>
        <v>3.4329501915708813</v>
      </c>
      <c r="T71" s="55"/>
    </row>
    <row r="72" spans="2:21" s="46" customFormat="1" ht="10.5" customHeight="1">
      <c r="C72" s="126" t="s">
        <v>259</v>
      </c>
      <c r="D72" s="334">
        <f t="shared" ref="D72" si="34">D71/$G$9</f>
        <v>0.1417624521072797</v>
      </c>
      <c r="E72" s="124"/>
      <c r="F72" s="335">
        <f t="shared" ref="F72" si="35">F71/$G$9</f>
        <v>0.85823754789272033</v>
      </c>
      <c r="M72" s="14"/>
      <c r="N72" s="195"/>
      <c r="O72" s="14"/>
      <c r="P72" s="14"/>
      <c r="Q72" s="102"/>
      <c r="R72" s="103"/>
      <c r="S72" s="194"/>
      <c r="U72" s="55"/>
    </row>
    <row r="73" spans="2:21" s="7" customFormat="1" ht="6.75" customHeight="1">
      <c r="C73" s="39"/>
      <c r="D73" s="330"/>
      <c r="E73" s="39"/>
      <c r="F73" s="330"/>
      <c r="G73" s="39"/>
      <c r="H73" s="330"/>
      <c r="I73" s="67"/>
      <c r="J73" s="67"/>
      <c r="K73" s="330"/>
      <c r="L73" s="67"/>
      <c r="M73" s="67"/>
      <c r="N73" s="38"/>
      <c r="R73" s="49"/>
      <c r="T73" s="55"/>
    </row>
    <row r="74" spans="2:21" s="7" customFormat="1">
      <c r="B74" s="2" t="s">
        <v>389</v>
      </c>
      <c r="C74" s="8" t="s">
        <v>390</v>
      </c>
      <c r="N74" s="38"/>
      <c r="S74" s="49"/>
    </row>
    <row r="75" spans="2:21" s="7" customFormat="1" ht="3.75" customHeight="1">
      <c r="N75" s="194"/>
      <c r="S75" s="49"/>
    </row>
    <row r="76" spans="2:21" s="7" customFormat="1">
      <c r="C76" s="317" t="s">
        <v>103</v>
      </c>
      <c r="D76" s="122">
        <v>39</v>
      </c>
      <c r="E76" s="374" t="s">
        <v>152</v>
      </c>
      <c r="F76" s="375"/>
      <c r="G76" s="122">
        <v>2</v>
      </c>
      <c r="H76" s="374" t="s">
        <v>153</v>
      </c>
      <c r="I76" s="402"/>
      <c r="J76" s="375"/>
      <c r="K76" s="122">
        <v>3</v>
      </c>
      <c r="N76" s="22" t="s">
        <v>170</v>
      </c>
      <c r="O76" s="23"/>
      <c r="P76" s="22"/>
      <c r="Q76" s="22"/>
      <c r="R76" s="77"/>
    </row>
    <row r="77" spans="2:21" s="46" customFormat="1" ht="10.5" customHeight="1">
      <c r="C77" s="129" t="s">
        <v>259</v>
      </c>
      <c r="D77" s="334">
        <f t="shared" ref="D77" si="36">D76/$G$9</f>
        <v>0.14942528735632185</v>
      </c>
      <c r="E77" s="131"/>
      <c r="F77" s="130"/>
      <c r="G77" s="334">
        <f t="shared" ref="G77" si="37">G76/$G$9</f>
        <v>7.6628352490421452E-3</v>
      </c>
      <c r="H77" s="130"/>
      <c r="I77" s="130"/>
      <c r="J77" s="130"/>
      <c r="K77" s="334">
        <f t="shared" ref="K77" si="38">K76/$G$9</f>
        <v>1.1494252873563218E-2</v>
      </c>
      <c r="L77" s="134"/>
      <c r="S77" s="194"/>
    </row>
    <row r="78" spans="2:21" s="7" customFormat="1" ht="3.75" customHeight="1">
      <c r="N78" s="46"/>
      <c r="S78" s="49"/>
    </row>
    <row r="79" spans="2:21" s="7" customFormat="1" ht="15" customHeight="1">
      <c r="C79" s="374" t="s">
        <v>391</v>
      </c>
      <c r="D79" s="375"/>
      <c r="E79" s="122">
        <v>206</v>
      </c>
      <c r="F79" s="374" t="s">
        <v>154</v>
      </c>
      <c r="G79" s="402"/>
      <c r="H79" s="375"/>
      <c r="I79" s="122">
        <v>10</v>
      </c>
      <c r="N79" s="46"/>
      <c r="S79" s="49"/>
    </row>
    <row r="80" spans="2:21" s="46" customFormat="1" ht="10.5" customHeight="1">
      <c r="C80" s="129" t="s">
        <v>259</v>
      </c>
      <c r="D80" s="130"/>
      <c r="E80" s="334">
        <f t="shared" ref="E80" si="39">E79/$G$9</f>
        <v>0.78927203065134099</v>
      </c>
      <c r="F80" s="130"/>
      <c r="G80" s="130"/>
      <c r="H80" s="130"/>
      <c r="I80" s="335">
        <f t="shared" ref="I80" si="40">I79/$G$9</f>
        <v>3.8314176245210725E-2</v>
      </c>
      <c r="S80" s="194"/>
    </row>
    <row r="81" spans="2:19" s="7" customFormat="1" ht="3" customHeight="1">
      <c r="N81" s="46"/>
      <c r="S81" s="49"/>
    </row>
    <row r="82" spans="2:19" s="7" customFormat="1" ht="15" customHeight="1">
      <c r="B82" s="2" t="s">
        <v>19</v>
      </c>
      <c r="C82" s="8" t="s">
        <v>392</v>
      </c>
      <c r="J82" s="46"/>
      <c r="K82" s="46"/>
      <c r="N82" s="194"/>
      <c r="P82" s="8"/>
      <c r="S82" s="49"/>
    </row>
    <row r="83" spans="2:19" s="7" customFormat="1" ht="4.5" customHeight="1">
      <c r="J83" s="46"/>
      <c r="K83" s="46"/>
      <c r="N83" s="194"/>
      <c r="P83" s="8"/>
      <c r="S83" s="49"/>
    </row>
    <row r="84" spans="2:19" s="7" customFormat="1" ht="15" customHeight="1">
      <c r="C84" s="323" t="s">
        <v>6</v>
      </c>
      <c r="D84" s="325">
        <v>0</v>
      </c>
      <c r="E84" s="328">
        <v>1</v>
      </c>
      <c r="F84" s="328">
        <v>2</v>
      </c>
      <c r="G84" s="328">
        <v>3</v>
      </c>
      <c r="H84" s="326">
        <v>4</v>
      </c>
      <c r="I84" s="46" t="s">
        <v>12</v>
      </c>
      <c r="K84" s="46"/>
      <c r="L84" s="23"/>
      <c r="M84" s="23"/>
      <c r="N84" s="194"/>
      <c r="P84" s="8"/>
      <c r="S84" s="49"/>
    </row>
    <row r="85" spans="2:19" s="7" customFormat="1" ht="15" customHeight="1">
      <c r="C85" s="46"/>
      <c r="D85" s="117">
        <v>0</v>
      </c>
      <c r="E85" s="118">
        <v>3</v>
      </c>
      <c r="F85" s="118">
        <v>28</v>
      </c>
      <c r="G85" s="118">
        <v>119</v>
      </c>
      <c r="H85" s="119">
        <v>111</v>
      </c>
      <c r="I85" s="46"/>
      <c r="J85" s="46"/>
      <c r="K85" s="46"/>
      <c r="L85" s="14"/>
      <c r="M85" s="14"/>
      <c r="N85" s="116">
        <f>SUM(D85:H85)</f>
        <v>261</v>
      </c>
      <c r="P85" s="170">
        <f>($D$19*D85+$E$19*E85+$F$19*F85+$G$19*G85+$H$19*H85)/$G$9</f>
        <v>3.2950191570881224</v>
      </c>
      <c r="Q85" s="171"/>
      <c r="R85" s="174">
        <f>($D$24*D85+$E$24*E85+$F$24*F85+$G$24*G85+$H$24*H85)/$G$9</f>
        <v>3.2950191570881224</v>
      </c>
      <c r="S85" s="49"/>
    </row>
    <row r="86" spans="2:19" s="7" customFormat="1" ht="15" customHeight="1">
      <c r="C86" s="193" t="s">
        <v>259</v>
      </c>
      <c r="D86" s="334">
        <f t="shared" ref="D86:H86" si="41">D85/$G$9</f>
        <v>0</v>
      </c>
      <c r="E86" s="334">
        <f t="shared" si="41"/>
        <v>1.1494252873563218E-2</v>
      </c>
      <c r="F86" s="334">
        <f t="shared" si="41"/>
        <v>0.10727969348659004</v>
      </c>
      <c r="G86" s="334">
        <f t="shared" si="41"/>
        <v>0.45593869731800768</v>
      </c>
      <c r="H86" s="334">
        <f t="shared" si="41"/>
        <v>0.42528735632183906</v>
      </c>
      <c r="I86" s="134"/>
      <c r="J86" s="46"/>
      <c r="K86" s="46"/>
      <c r="L86" s="14"/>
      <c r="M86" s="14"/>
      <c r="S86" s="49"/>
    </row>
    <row r="87" spans="2:19" s="7" customFormat="1" ht="5.25" customHeight="1">
      <c r="C87" s="14"/>
      <c r="D87" s="14"/>
      <c r="E87" s="14"/>
      <c r="F87" s="14"/>
      <c r="G87" s="14"/>
      <c r="H87" s="14"/>
      <c r="I87" s="14"/>
      <c r="J87" s="46"/>
      <c r="K87" s="46"/>
      <c r="L87" s="14"/>
      <c r="M87" s="14"/>
      <c r="S87" s="49"/>
    </row>
    <row r="88" spans="2:19" s="7" customFormat="1" ht="15" customHeight="1">
      <c r="B88" s="2" t="s">
        <v>20</v>
      </c>
      <c r="C88" s="8" t="s">
        <v>393</v>
      </c>
      <c r="J88" s="46"/>
      <c r="K88" s="46"/>
      <c r="N88" s="194"/>
      <c r="P88" s="8"/>
      <c r="S88" s="49"/>
    </row>
    <row r="89" spans="2:19" s="7" customFormat="1" ht="4.5" customHeight="1">
      <c r="J89" s="46"/>
      <c r="K89" s="46"/>
      <c r="N89" s="194"/>
      <c r="P89" s="8"/>
      <c r="S89" s="49"/>
    </row>
    <row r="90" spans="2:19" s="7" customFormat="1" ht="15" customHeight="1">
      <c r="C90" s="323" t="s">
        <v>6</v>
      </c>
      <c r="D90" s="325">
        <v>0</v>
      </c>
      <c r="E90" s="328">
        <v>1</v>
      </c>
      <c r="F90" s="328">
        <v>2</v>
      </c>
      <c r="G90" s="328">
        <v>3</v>
      </c>
      <c r="H90" s="326">
        <v>4</v>
      </c>
      <c r="I90" s="46" t="s">
        <v>12</v>
      </c>
      <c r="K90" s="46"/>
      <c r="L90" s="23"/>
      <c r="M90" s="23"/>
      <c r="N90" s="194"/>
      <c r="P90" s="8"/>
      <c r="S90" s="49"/>
    </row>
    <row r="91" spans="2:19" s="7" customFormat="1" ht="15" customHeight="1">
      <c r="C91" s="46"/>
      <c r="D91" s="117">
        <v>8</v>
      </c>
      <c r="E91" s="118">
        <v>3</v>
      </c>
      <c r="F91" s="118">
        <v>15</v>
      </c>
      <c r="G91" s="118">
        <v>90</v>
      </c>
      <c r="H91" s="119">
        <v>145</v>
      </c>
      <c r="I91" s="46"/>
      <c r="J91" s="46"/>
      <c r="K91" s="46"/>
      <c r="L91" s="14"/>
      <c r="M91" s="14"/>
      <c r="N91" s="116">
        <f>SUM(D91:H91)</f>
        <v>261</v>
      </c>
      <c r="P91" s="170">
        <f>($D$19*D91+$E$19*E91+$F$19*F91+$G$19*G91+$H$19*H91)/$G$9</f>
        <v>3.3831417624521074</v>
      </c>
      <c r="Q91" s="171"/>
      <c r="R91" s="174">
        <f>($D$24*D91+$E$24*E91+$F$24*F91+$G$24*G91+$H$24*H91)/$G$9</f>
        <v>3.3831417624521074</v>
      </c>
      <c r="S91" s="49"/>
    </row>
    <row r="92" spans="2:19" s="7" customFormat="1" ht="15" customHeight="1">
      <c r="C92" s="193" t="s">
        <v>259</v>
      </c>
      <c r="D92" s="334">
        <f t="shared" ref="D92" si="42">D91/$G$9</f>
        <v>3.0651340996168581E-2</v>
      </c>
      <c r="E92" s="334">
        <f t="shared" ref="E92" si="43">E91/$G$9</f>
        <v>1.1494252873563218E-2</v>
      </c>
      <c r="F92" s="334">
        <f t="shared" ref="F92" si="44">F91/$G$9</f>
        <v>5.7471264367816091E-2</v>
      </c>
      <c r="G92" s="334">
        <f t="shared" ref="G92" si="45">G91/$G$9</f>
        <v>0.34482758620689657</v>
      </c>
      <c r="H92" s="334">
        <f t="shared" ref="H92" si="46">H91/$G$9</f>
        <v>0.55555555555555558</v>
      </c>
      <c r="I92" s="134"/>
      <c r="J92" s="46"/>
      <c r="K92" s="46"/>
      <c r="L92" s="14"/>
      <c r="M92" s="14"/>
      <c r="S92" s="49"/>
    </row>
    <row r="93" spans="2:19" s="7" customFormat="1" ht="3.75" customHeight="1">
      <c r="C93" s="14"/>
      <c r="D93" s="14"/>
      <c r="E93" s="14"/>
      <c r="F93" s="14"/>
      <c r="G93" s="14"/>
      <c r="H93" s="14"/>
      <c r="I93" s="14"/>
      <c r="J93" s="46"/>
      <c r="K93" s="46"/>
      <c r="L93" s="14"/>
      <c r="M93" s="14"/>
      <c r="S93" s="49"/>
    </row>
    <row r="94" spans="2:19" s="7" customFormat="1" ht="15" customHeight="1">
      <c r="B94" s="2" t="s">
        <v>22</v>
      </c>
      <c r="C94" s="8" t="s">
        <v>394</v>
      </c>
      <c r="J94" s="46"/>
      <c r="K94" s="46"/>
      <c r="N94" s="194"/>
      <c r="P94" s="8"/>
      <c r="S94" s="49"/>
    </row>
    <row r="95" spans="2:19" s="7" customFormat="1" ht="5.25" customHeight="1">
      <c r="J95" s="46"/>
      <c r="K95" s="46"/>
      <c r="N95" s="194"/>
      <c r="P95" s="8"/>
      <c r="S95" s="49"/>
    </row>
    <row r="96" spans="2:19" s="7" customFormat="1" ht="15" customHeight="1">
      <c r="C96" s="323" t="s">
        <v>6</v>
      </c>
      <c r="D96" s="325">
        <v>0</v>
      </c>
      <c r="E96" s="328">
        <v>1</v>
      </c>
      <c r="F96" s="328">
        <v>2</v>
      </c>
      <c r="G96" s="328">
        <v>3</v>
      </c>
      <c r="H96" s="326">
        <v>4</v>
      </c>
      <c r="I96" s="46" t="s">
        <v>12</v>
      </c>
      <c r="K96" s="46"/>
      <c r="L96" s="23"/>
      <c r="M96" s="23"/>
      <c r="N96" s="194"/>
      <c r="P96" s="8"/>
      <c r="S96" s="49"/>
    </row>
    <row r="97" spans="2:19" s="7" customFormat="1" ht="15" customHeight="1">
      <c r="C97" s="46"/>
      <c r="D97" s="117">
        <v>174</v>
      </c>
      <c r="E97" s="118">
        <v>37</v>
      </c>
      <c r="F97" s="118">
        <v>21</v>
      </c>
      <c r="G97" s="118">
        <v>23</v>
      </c>
      <c r="H97" s="119">
        <v>6</v>
      </c>
      <c r="I97" s="46"/>
      <c r="J97" s="46"/>
      <c r="K97" s="46"/>
      <c r="L97" s="14"/>
      <c r="M97" s="14"/>
      <c r="N97" s="116">
        <f>SUM(D97:H97)</f>
        <v>261</v>
      </c>
      <c r="P97" s="170">
        <f>($D$19*D97+$E$19*E97+$F$19*F97+$G$19*G97+$H$19*H97)/$G$9</f>
        <v>0.65900383141762453</v>
      </c>
      <c r="Q97" s="171"/>
      <c r="R97" s="174">
        <f>(D97*H96+E97*G96+F97*F96+G97*E96+H97*D96)/$G$9</f>
        <v>3.3409961685823757</v>
      </c>
      <c r="S97" s="49"/>
    </row>
    <row r="98" spans="2:19" s="7" customFormat="1" ht="15" customHeight="1">
      <c r="C98" s="193" t="s">
        <v>259</v>
      </c>
      <c r="D98" s="334">
        <f t="shared" ref="D98" si="47">D97/$G$9</f>
        <v>0.66666666666666663</v>
      </c>
      <c r="E98" s="334">
        <f t="shared" ref="E98" si="48">E97/$G$9</f>
        <v>0.1417624521072797</v>
      </c>
      <c r="F98" s="334">
        <f t="shared" ref="F98" si="49">F97/$G$9</f>
        <v>8.0459770114942528E-2</v>
      </c>
      <c r="G98" s="334">
        <f t="shared" ref="G98" si="50">G97/$G$9</f>
        <v>8.8122605363984668E-2</v>
      </c>
      <c r="H98" s="334">
        <f t="shared" ref="H98" si="51">H97/$G$9</f>
        <v>2.2988505747126436E-2</v>
      </c>
      <c r="I98" s="134"/>
      <c r="J98" s="46"/>
      <c r="K98" s="46"/>
      <c r="L98" s="14"/>
      <c r="M98" s="14"/>
      <c r="S98" s="49"/>
    </row>
    <row r="99" spans="2:19" s="7" customFormat="1" ht="5.25" customHeight="1">
      <c r="C99" s="14"/>
      <c r="D99" s="14"/>
      <c r="E99" s="14"/>
      <c r="F99" s="14"/>
      <c r="G99" s="14"/>
      <c r="H99" s="14"/>
      <c r="I99" s="14"/>
      <c r="J99" s="46"/>
      <c r="K99" s="46"/>
      <c r="L99" s="14"/>
      <c r="M99" s="14"/>
      <c r="S99" s="49"/>
    </row>
    <row r="100" spans="2:19" s="7" customFormat="1" ht="15" customHeight="1">
      <c r="B100" s="2" t="s">
        <v>21</v>
      </c>
      <c r="C100" s="8" t="s">
        <v>395</v>
      </c>
      <c r="P100" s="171"/>
      <c r="R100" s="171"/>
      <c r="S100" s="49"/>
    </row>
    <row r="101" spans="2:19" s="7" customFormat="1" ht="5.25" customHeight="1">
      <c r="P101" s="171"/>
      <c r="R101" s="171"/>
      <c r="S101" s="49"/>
    </row>
    <row r="102" spans="2:19" s="7" customFormat="1" ht="15" customHeight="1">
      <c r="B102" s="371" t="s">
        <v>83</v>
      </c>
      <c r="C102" s="372"/>
      <c r="D102" s="325">
        <v>0</v>
      </c>
      <c r="E102" s="328">
        <v>1</v>
      </c>
      <c r="F102" s="328">
        <v>2</v>
      </c>
      <c r="G102" s="328">
        <v>3</v>
      </c>
      <c r="H102" s="326">
        <v>4</v>
      </c>
      <c r="I102" s="367" t="s">
        <v>169</v>
      </c>
      <c r="J102" s="368"/>
      <c r="P102" s="171"/>
      <c r="R102" s="171"/>
      <c r="S102" s="49"/>
    </row>
    <row r="103" spans="2:19" s="7" customFormat="1" ht="15" customHeight="1">
      <c r="C103" s="323"/>
      <c r="D103" s="117">
        <v>85</v>
      </c>
      <c r="E103" s="118">
        <v>78</v>
      </c>
      <c r="F103" s="118">
        <v>42</v>
      </c>
      <c r="G103" s="118">
        <v>36</v>
      </c>
      <c r="H103" s="119">
        <v>20</v>
      </c>
      <c r="I103" s="46"/>
      <c r="J103" s="46"/>
      <c r="K103" s="46"/>
      <c r="L103" s="46"/>
      <c r="M103" s="14"/>
      <c r="N103" s="116">
        <f>SUM(D103:H103)</f>
        <v>261</v>
      </c>
      <c r="P103" s="170">
        <f>($D$19*D103+$E$19*E103+$F$19*F103+$G$19*G103+$H$19*H103)/$G$9</f>
        <v>1.3409961685823755</v>
      </c>
      <c r="R103" s="174">
        <f>($D$24*H103+$E$24*G103+$F$24*F103+$G$24*E103+$H$24*D103)/$G$9</f>
        <v>2.6590038314176243</v>
      </c>
    </row>
    <row r="104" spans="2:19" s="7" customFormat="1" ht="10.5" customHeight="1">
      <c r="C104" s="193" t="s">
        <v>259</v>
      </c>
      <c r="D104" s="334">
        <f t="shared" ref="D104" si="52">D103/$G$9</f>
        <v>0.32567049808429116</v>
      </c>
      <c r="E104" s="334">
        <f t="shared" ref="E104" si="53">E103/$G$9</f>
        <v>0.2988505747126437</v>
      </c>
      <c r="F104" s="334">
        <f t="shared" ref="F104" si="54">F103/$G$9</f>
        <v>0.16091954022988506</v>
      </c>
      <c r="G104" s="334">
        <f t="shared" ref="G104" si="55">G103/$G$9</f>
        <v>0.13793103448275862</v>
      </c>
      <c r="H104" s="334">
        <f t="shared" ref="H104" si="56">H103/$G$9</f>
        <v>7.662835249042145E-2</v>
      </c>
      <c r="I104" s="134"/>
      <c r="J104" s="46"/>
      <c r="K104" s="46"/>
      <c r="L104" s="46"/>
      <c r="M104" s="14"/>
      <c r="N104" s="23"/>
      <c r="O104" s="23"/>
      <c r="P104" s="23"/>
      <c r="Q104" s="23"/>
      <c r="R104" s="23"/>
      <c r="S104" s="23"/>
    </row>
    <row r="105" spans="2:19" s="7" customFormat="1" ht="12.75" customHeight="1" thickBot="1">
      <c r="S105" s="49"/>
    </row>
    <row r="106" spans="2:19" s="7" customFormat="1" ht="23.25" customHeight="1" thickTop="1" thickBot="1">
      <c r="C106" s="378" t="s">
        <v>115</v>
      </c>
      <c r="D106" s="379"/>
      <c r="E106" s="379"/>
      <c r="F106" s="379"/>
      <c r="G106" s="379"/>
      <c r="H106" s="379"/>
      <c r="I106" s="386">
        <f>(R25+R30+R35+R40+R44+R66+R71+R85+R91+R97+R103)/11</f>
        <v>3.0452803901079766</v>
      </c>
      <c r="J106" s="386"/>
      <c r="K106" s="396" t="s">
        <v>260</v>
      </c>
      <c r="L106" s="396"/>
      <c r="M106" s="396"/>
      <c r="N106" s="396"/>
      <c r="O106" s="396"/>
      <c r="P106" s="396"/>
      <c r="Q106" s="396"/>
      <c r="R106" s="397"/>
      <c r="S106" s="49"/>
    </row>
    <row r="107" spans="2:19" s="7" customFormat="1" ht="12.75" customHeight="1" thickTop="1">
      <c r="S107" s="49"/>
    </row>
    <row r="108" spans="2:19" s="7" customFormat="1" ht="18.75">
      <c r="B108" s="114" t="s">
        <v>110</v>
      </c>
      <c r="C108" s="114"/>
      <c r="D108" s="114"/>
      <c r="E108" s="114"/>
      <c r="F108" s="114"/>
      <c r="G108" s="114"/>
      <c r="H108" s="114"/>
      <c r="I108" s="114"/>
      <c r="J108" s="114"/>
      <c r="K108" s="114"/>
      <c r="L108" s="114"/>
      <c r="M108" s="114"/>
      <c r="N108" s="114"/>
      <c r="O108" s="114"/>
      <c r="P108" s="114"/>
      <c r="Q108" s="114"/>
      <c r="R108" s="114"/>
      <c r="S108" s="114"/>
    </row>
    <row r="109" spans="2:19" s="7" customFormat="1" ht="9" customHeight="1">
      <c r="S109" s="49"/>
    </row>
    <row r="110" spans="2:19" s="7" customFormat="1">
      <c r="B110" s="321" t="s">
        <v>7</v>
      </c>
      <c r="C110" s="15" t="s">
        <v>396</v>
      </c>
      <c r="D110" s="26"/>
      <c r="E110" s="26"/>
      <c r="F110" s="26"/>
      <c r="G110" s="26"/>
      <c r="H110" s="26"/>
      <c r="L110" s="43"/>
      <c r="N110" s="85" t="s">
        <v>113</v>
      </c>
      <c r="P110" s="85" t="s">
        <v>114</v>
      </c>
      <c r="R110" s="194" t="s">
        <v>171</v>
      </c>
      <c r="S110" s="49"/>
    </row>
    <row r="111" spans="2:19" s="7" customFormat="1" ht="3.75" customHeight="1">
      <c r="C111" s="323"/>
      <c r="S111" s="49"/>
    </row>
    <row r="112" spans="2:19" s="7" customFormat="1">
      <c r="C112" s="323" t="s">
        <v>6</v>
      </c>
      <c r="D112" s="325">
        <v>0</v>
      </c>
      <c r="E112" s="328">
        <v>1</v>
      </c>
      <c r="F112" s="328">
        <v>2</v>
      </c>
      <c r="G112" s="328">
        <v>3</v>
      </c>
      <c r="H112" s="326">
        <v>4</v>
      </c>
      <c r="I112" s="46" t="s">
        <v>12</v>
      </c>
      <c r="P112" s="401"/>
      <c r="Q112" s="401"/>
      <c r="R112" s="401"/>
      <c r="S112" s="401"/>
    </row>
    <row r="113" spans="2:19" s="7" customFormat="1" ht="15" customHeight="1">
      <c r="C113" s="323"/>
      <c r="D113" s="117">
        <v>0</v>
      </c>
      <c r="E113" s="118">
        <v>0</v>
      </c>
      <c r="F113" s="118">
        <v>6</v>
      </c>
      <c r="G113" s="118">
        <v>47</v>
      </c>
      <c r="H113" s="119">
        <v>208</v>
      </c>
      <c r="I113" s="46"/>
      <c r="J113" s="46"/>
      <c r="K113" s="46"/>
      <c r="L113" s="46"/>
      <c r="M113" s="14"/>
      <c r="N113" s="116">
        <f>D113+E113+F113+G113+H113</f>
        <v>261</v>
      </c>
      <c r="P113" s="170">
        <f>($D$19*D113+$E$19*E113+$F$19*F113+$G$19*G113+$H$19*H113)/$G$9</f>
        <v>3.7739463601532566</v>
      </c>
      <c r="Q113" s="171"/>
      <c r="R113" s="172">
        <f>($D$24*D113+$E$24*E113+$F$24*F113+$G$24*G113+$H$24*H113)/$G$9</f>
        <v>3.7739463601532566</v>
      </c>
    </row>
    <row r="114" spans="2:19" s="7" customFormat="1" ht="10.5" customHeight="1">
      <c r="C114" s="193" t="s">
        <v>259</v>
      </c>
      <c r="D114" s="334">
        <f t="shared" ref="D114" si="57">D113/$G$9</f>
        <v>0</v>
      </c>
      <c r="E114" s="334">
        <f t="shared" ref="E114" si="58">E113/$G$9</f>
        <v>0</v>
      </c>
      <c r="F114" s="334">
        <f t="shared" ref="F114" si="59">F113/$G$9</f>
        <v>2.2988505747126436E-2</v>
      </c>
      <c r="G114" s="334">
        <f t="shared" ref="G114" si="60">G113/$G$9</f>
        <v>0.18007662835249041</v>
      </c>
      <c r="H114" s="334">
        <f t="shared" ref="H114" si="61">H113/$G$9</f>
        <v>0.79693486590038309</v>
      </c>
      <c r="I114" s="134"/>
      <c r="P114" s="171"/>
      <c r="Q114" s="171"/>
      <c r="R114" s="171"/>
      <c r="S114" s="49"/>
    </row>
    <row r="115" spans="2:19" s="7" customFormat="1">
      <c r="B115" s="2" t="s">
        <v>8</v>
      </c>
      <c r="C115" s="8" t="s">
        <v>397</v>
      </c>
      <c r="K115" s="23"/>
      <c r="N115" s="46"/>
      <c r="P115" s="171"/>
      <c r="Q115" s="171"/>
      <c r="R115" s="171"/>
      <c r="S115" s="49"/>
    </row>
    <row r="116" spans="2:19" s="7" customFormat="1" ht="3.75" customHeight="1">
      <c r="N116" s="46"/>
      <c r="P116" s="171"/>
      <c r="Q116" s="171"/>
      <c r="R116" s="171"/>
      <c r="S116" s="49"/>
    </row>
    <row r="117" spans="2:19" s="7" customFormat="1">
      <c r="C117" s="323" t="s">
        <v>6</v>
      </c>
      <c r="D117" s="325">
        <v>0</v>
      </c>
      <c r="E117" s="328">
        <v>1</v>
      </c>
      <c r="F117" s="328">
        <v>2</v>
      </c>
      <c r="G117" s="328">
        <v>3</v>
      </c>
      <c r="H117" s="326">
        <v>4</v>
      </c>
      <c r="I117" s="46" t="s">
        <v>12</v>
      </c>
      <c r="N117" s="116">
        <f>D118+E118+F118+G118+H118</f>
        <v>261</v>
      </c>
      <c r="P117" s="170">
        <f>($D$19*D118+$E$19*E118+$F$19*F118+$G$19*G118+$H$19*H118)/$G$9</f>
        <v>3.6245210727969348</v>
      </c>
      <c r="Q117" s="171"/>
      <c r="R117" s="174">
        <f>($D$24*D118+$E$24*E118+$F$24*F118+$G$24*G118+$H$24*H118)/$G$9</f>
        <v>3.6245210727969348</v>
      </c>
    </row>
    <row r="118" spans="2:19" s="14" customFormat="1" ht="12" customHeight="1">
      <c r="C118" s="323"/>
      <c r="D118" s="117">
        <v>1</v>
      </c>
      <c r="E118" s="118">
        <v>0</v>
      </c>
      <c r="F118" s="118">
        <v>18</v>
      </c>
      <c r="G118" s="118">
        <v>58</v>
      </c>
      <c r="H118" s="119">
        <v>184</v>
      </c>
      <c r="I118" s="46"/>
      <c r="O118" s="83"/>
      <c r="Q118" s="105"/>
    </row>
    <row r="119" spans="2:19" s="7" customFormat="1" ht="10.5" customHeight="1">
      <c r="C119" s="193" t="s">
        <v>259</v>
      </c>
      <c r="D119" s="334">
        <f t="shared" ref="D119" si="62">D118/$G$9</f>
        <v>3.8314176245210726E-3</v>
      </c>
      <c r="E119" s="334">
        <f t="shared" ref="E119" si="63">E118/$G$9</f>
        <v>0</v>
      </c>
      <c r="F119" s="334">
        <f t="shared" ref="F119" si="64">F118/$G$9</f>
        <v>6.8965517241379309E-2</v>
      </c>
      <c r="G119" s="334">
        <f t="shared" ref="G119" si="65">G118/$G$9</f>
        <v>0.22222222222222221</v>
      </c>
      <c r="H119" s="334">
        <f t="shared" ref="H119" si="66">H118/$G$9</f>
        <v>0.70498084291187735</v>
      </c>
      <c r="I119" s="134"/>
      <c r="N119" s="46"/>
      <c r="S119" s="49"/>
    </row>
    <row r="120" spans="2:19" s="7" customFormat="1">
      <c r="B120" s="2" t="s">
        <v>9</v>
      </c>
      <c r="C120" s="8" t="s">
        <v>398</v>
      </c>
      <c r="N120" s="46"/>
      <c r="S120" s="49"/>
    </row>
    <row r="121" spans="2:19" s="7" customFormat="1" ht="3.75" customHeight="1">
      <c r="N121" s="46"/>
      <c r="S121" s="49"/>
    </row>
    <row r="122" spans="2:19" s="7" customFormat="1">
      <c r="C122" s="323" t="s">
        <v>6</v>
      </c>
      <c r="D122" s="325">
        <v>0</v>
      </c>
      <c r="E122" s="328">
        <v>1</v>
      </c>
      <c r="F122" s="328">
        <v>2</v>
      </c>
      <c r="G122" s="328">
        <v>3</v>
      </c>
      <c r="H122" s="326">
        <v>4</v>
      </c>
      <c r="I122" s="46" t="s">
        <v>12</v>
      </c>
      <c r="N122" s="116">
        <f>D123+E123+F123+G123+H123</f>
        <v>261</v>
      </c>
      <c r="P122" s="170">
        <f>($D$19*D123+$E$19*E123+$F$19*F123+$G$19*G123+$H$19*H123)/$G$9</f>
        <v>3.4521072796934864</v>
      </c>
      <c r="Q122" s="171"/>
      <c r="R122" s="174">
        <f>($D$24*D123+$E$24*E123+$F$24*F123+$G$24*G123+$H$24*H123)/$G$9</f>
        <v>3.4521072796934864</v>
      </c>
    </row>
    <row r="123" spans="2:19" s="14" customFormat="1" ht="12" customHeight="1">
      <c r="C123" s="323"/>
      <c r="D123" s="117">
        <v>5</v>
      </c>
      <c r="E123" s="118">
        <v>4</v>
      </c>
      <c r="F123" s="118">
        <v>23</v>
      </c>
      <c r="G123" s="118">
        <v>65</v>
      </c>
      <c r="H123" s="119">
        <v>164</v>
      </c>
      <c r="I123" s="46"/>
      <c r="Q123" s="105"/>
    </row>
    <row r="124" spans="2:19" s="7" customFormat="1" ht="10.5" customHeight="1">
      <c r="C124" s="193" t="s">
        <v>259</v>
      </c>
      <c r="D124" s="334">
        <f t="shared" ref="D124" si="67">D123/$G$9</f>
        <v>1.9157088122605363E-2</v>
      </c>
      <c r="E124" s="334">
        <f t="shared" ref="E124" si="68">E123/$G$9</f>
        <v>1.532567049808429E-2</v>
      </c>
      <c r="F124" s="334">
        <f t="shared" ref="F124" si="69">F123/$G$9</f>
        <v>8.8122605363984668E-2</v>
      </c>
      <c r="G124" s="334">
        <f t="shared" ref="G124" si="70">G123/$G$9</f>
        <v>0.24904214559386972</v>
      </c>
      <c r="H124" s="334">
        <f t="shared" ref="H124" si="71">H123/$G$9</f>
        <v>0.62835249042145591</v>
      </c>
      <c r="I124" s="134"/>
      <c r="N124" s="46"/>
      <c r="S124" s="49"/>
    </row>
    <row r="125" spans="2:19" s="7" customFormat="1">
      <c r="B125" s="2" t="s">
        <v>10</v>
      </c>
      <c r="C125" s="8" t="s">
        <v>399</v>
      </c>
      <c r="N125" s="46"/>
      <c r="S125" s="49"/>
    </row>
    <row r="126" spans="2:19" s="7" customFormat="1" ht="3.75" customHeight="1">
      <c r="B126" s="46"/>
      <c r="N126" s="46"/>
      <c r="S126" s="49"/>
    </row>
    <row r="127" spans="2:19" s="7" customFormat="1">
      <c r="C127" s="323" t="s">
        <v>6</v>
      </c>
      <c r="D127" s="325">
        <v>0</v>
      </c>
      <c r="E127" s="328">
        <v>1</v>
      </c>
      <c r="F127" s="328">
        <v>2</v>
      </c>
      <c r="G127" s="328">
        <v>3</v>
      </c>
      <c r="H127" s="326">
        <v>4</v>
      </c>
      <c r="I127" s="46" t="s">
        <v>12</v>
      </c>
      <c r="N127" s="116">
        <f>D128+E128+F128+G128+H128</f>
        <v>261</v>
      </c>
      <c r="P127" s="170">
        <f>($D$19*D128+$E$19*E128+$F$19*F128+$G$19*G128+$H$19*H128)/$G$9</f>
        <v>3.5210727969348659</v>
      </c>
      <c r="Q127" s="171"/>
      <c r="R127" s="174">
        <f>($D$24*D128+$E$24*E128+$F$24*F128+$G$24*G128+$H$24*H128)/$G$9</f>
        <v>3.5210727969348659</v>
      </c>
    </row>
    <row r="128" spans="2:19" s="14" customFormat="1" ht="12" customHeight="1">
      <c r="C128" s="323"/>
      <c r="D128" s="117">
        <v>2</v>
      </c>
      <c r="E128" s="118">
        <v>5</v>
      </c>
      <c r="F128" s="118">
        <v>13</v>
      </c>
      <c r="G128" s="118">
        <v>76</v>
      </c>
      <c r="H128" s="119">
        <v>165</v>
      </c>
      <c r="I128" s="46"/>
      <c r="Q128" s="105"/>
    </row>
    <row r="129" spans="2:20" s="7" customFormat="1" ht="10.5" customHeight="1">
      <c r="C129" s="193" t="s">
        <v>259</v>
      </c>
      <c r="D129" s="334">
        <f t="shared" ref="D129" si="72">D128/$G$9</f>
        <v>7.6628352490421452E-3</v>
      </c>
      <c r="E129" s="334">
        <f t="shared" ref="E129" si="73">E128/$G$9</f>
        <v>1.9157088122605363E-2</v>
      </c>
      <c r="F129" s="334">
        <f t="shared" ref="F129" si="74">F128/$G$9</f>
        <v>4.9808429118773943E-2</v>
      </c>
      <c r="G129" s="334">
        <f t="shared" ref="G129" si="75">G128/$G$9</f>
        <v>0.29118773946360155</v>
      </c>
      <c r="H129" s="334">
        <f t="shared" ref="H129" si="76">H128/$G$9</f>
        <v>0.63218390804597702</v>
      </c>
      <c r="I129" s="134"/>
      <c r="N129" s="46"/>
      <c r="S129" s="49"/>
    </row>
    <row r="130" spans="2:20" s="7" customFormat="1">
      <c r="B130" s="2" t="s">
        <v>11</v>
      </c>
      <c r="C130" s="8" t="s">
        <v>400</v>
      </c>
      <c r="H130" s="46"/>
      <c r="I130" s="46"/>
      <c r="N130" s="46"/>
      <c r="S130" s="49"/>
    </row>
    <row r="131" spans="2:20" s="7" customFormat="1" ht="3.75" customHeight="1">
      <c r="C131" s="46"/>
      <c r="D131" s="46"/>
      <c r="E131" s="46"/>
      <c r="F131" s="46"/>
      <c r="G131" s="46"/>
      <c r="H131" s="46"/>
      <c r="I131" s="46"/>
      <c r="N131" s="46"/>
      <c r="S131" s="49"/>
    </row>
    <row r="132" spans="2:20" s="7" customFormat="1">
      <c r="C132" s="323" t="s">
        <v>6</v>
      </c>
      <c r="D132" s="325">
        <v>0</v>
      </c>
      <c r="E132" s="328">
        <v>1</v>
      </c>
      <c r="F132" s="328">
        <v>2</v>
      </c>
      <c r="G132" s="328">
        <v>3</v>
      </c>
      <c r="H132" s="326">
        <v>4</v>
      </c>
      <c r="I132" s="46" t="s">
        <v>12</v>
      </c>
      <c r="N132" s="116">
        <f>D133+E133+F133+G133+H133</f>
        <v>261</v>
      </c>
      <c r="P132" s="170">
        <f>($D$19*D133+$E$19*E133+$F$19*F133+$G$19*G133+$H$19*H133)/$G$9</f>
        <v>3.2950191570881224</v>
      </c>
      <c r="Q132" s="171"/>
      <c r="R132" s="174">
        <f>($D$24*D133+$E$24*E133+$F$24*F133+$G$24*G133+$H$24*H133)/$G$9</f>
        <v>3.2950191570881224</v>
      </c>
    </row>
    <row r="133" spans="2:20" s="14" customFormat="1" ht="12" customHeight="1">
      <c r="C133" s="323"/>
      <c r="D133" s="117">
        <v>4</v>
      </c>
      <c r="E133" s="118">
        <v>8</v>
      </c>
      <c r="F133" s="118">
        <v>33</v>
      </c>
      <c r="G133" s="118">
        <v>78</v>
      </c>
      <c r="H133" s="119">
        <v>138</v>
      </c>
      <c r="I133" s="46"/>
      <c r="Q133" s="105"/>
    </row>
    <row r="134" spans="2:20" s="7" customFormat="1" ht="10.5" customHeight="1">
      <c r="C134" s="193" t="s">
        <v>259</v>
      </c>
      <c r="D134" s="334">
        <f t="shared" ref="D134" si="77">D133/$G$9</f>
        <v>1.532567049808429E-2</v>
      </c>
      <c r="E134" s="334">
        <f t="shared" ref="E134" si="78">E133/$G$9</f>
        <v>3.0651340996168581E-2</v>
      </c>
      <c r="F134" s="334">
        <f t="shared" ref="F134" si="79">F133/$G$9</f>
        <v>0.12643678160919541</v>
      </c>
      <c r="G134" s="334">
        <f t="shared" ref="G134" si="80">G133/$G$9</f>
        <v>0.2988505747126437</v>
      </c>
      <c r="H134" s="334">
        <f t="shared" ref="H134" si="81">H133/$G$9</f>
        <v>0.52873563218390807</v>
      </c>
      <c r="I134" s="134"/>
      <c r="N134" s="46"/>
      <c r="S134" s="49"/>
    </row>
    <row r="135" spans="2:20" s="7" customFormat="1" ht="8.25" customHeight="1">
      <c r="C135" s="190"/>
      <c r="D135" s="161"/>
      <c r="E135" s="161"/>
      <c r="F135" s="161"/>
      <c r="G135" s="161"/>
      <c r="H135" s="161"/>
      <c r="I135" s="43"/>
      <c r="J135" s="23"/>
      <c r="N135" s="46"/>
      <c r="S135" s="49"/>
    </row>
    <row r="136" spans="2:20" s="7" customFormat="1" ht="14.25" customHeight="1">
      <c r="B136" s="2" t="s">
        <v>13</v>
      </c>
      <c r="C136" s="8" t="s">
        <v>401</v>
      </c>
      <c r="N136" s="46"/>
      <c r="S136" s="49"/>
      <c r="T136" s="279" t="s">
        <v>508</v>
      </c>
    </row>
    <row r="137" spans="2:20" s="7" customFormat="1" ht="6" customHeight="1">
      <c r="M137" s="23"/>
      <c r="N137" s="46"/>
      <c r="S137" s="49"/>
    </row>
    <row r="138" spans="2:20" s="7" customFormat="1" ht="14.25" customHeight="1">
      <c r="C138" s="317" t="s">
        <v>103</v>
      </c>
      <c r="D138" s="122">
        <v>55</v>
      </c>
      <c r="E138" s="317" t="s">
        <v>104</v>
      </c>
      <c r="F138" s="122">
        <v>206</v>
      </c>
      <c r="N138" s="116">
        <f>D138+F138</f>
        <v>261</v>
      </c>
      <c r="R138" s="174">
        <f>(D138*0+F138*4)/$G$9</f>
        <v>3.157088122605364</v>
      </c>
      <c r="S138" s="49"/>
      <c r="T138" s="278">
        <f>D139</f>
        <v>0.21072796934865901</v>
      </c>
    </row>
    <row r="139" spans="2:20" s="7" customFormat="1" ht="14.25" customHeight="1">
      <c r="B139" s="46"/>
      <c r="C139" s="129" t="s">
        <v>259</v>
      </c>
      <c r="D139" s="334">
        <f t="shared" ref="D139" si="82">D138/$G$9</f>
        <v>0.21072796934865901</v>
      </c>
      <c r="E139" s="130"/>
      <c r="F139" s="334">
        <f t="shared" ref="F139" si="83">F138/$G$9</f>
        <v>0.78927203065134099</v>
      </c>
      <c r="G139" s="134"/>
      <c r="H139" s="46"/>
      <c r="I139" s="46"/>
      <c r="J139" s="46"/>
      <c r="K139" s="46"/>
      <c r="L139" s="46"/>
      <c r="M139" s="46"/>
      <c r="N139" s="46"/>
      <c r="O139" s="46"/>
      <c r="P139" s="46"/>
      <c r="Q139" s="46"/>
      <c r="R139" s="46"/>
      <c r="S139" s="49"/>
    </row>
    <row r="140" spans="2:20" s="7" customFormat="1" ht="4.5" customHeight="1">
      <c r="C140" s="190"/>
      <c r="D140" s="161"/>
      <c r="E140" s="161"/>
      <c r="F140" s="161"/>
      <c r="G140" s="161"/>
      <c r="H140" s="161"/>
      <c r="I140" s="43"/>
      <c r="J140" s="23"/>
      <c r="N140" s="46"/>
      <c r="S140" s="49"/>
    </row>
    <row r="141" spans="2:20" s="7" customFormat="1" ht="14.25" customHeight="1">
      <c r="B141" s="2" t="s">
        <v>15</v>
      </c>
      <c r="C141" s="8" t="s">
        <v>402</v>
      </c>
      <c r="N141" s="46"/>
      <c r="S141" s="49"/>
    </row>
    <row r="142" spans="2:20" s="7" customFormat="1" ht="6" customHeight="1">
      <c r="M142" s="23"/>
      <c r="N142" s="46"/>
      <c r="S142" s="49"/>
    </row>
    <row r="143" spans="2:20" s="7" customFormat="1" ht="14.25" customHeight="1">
      <c r="C143" s="317" t="s">
        <v>104</v>
      </c>
      <c r="D143" s="122">
        <v>199</v>
      </c>
      <c r="E143" s="317" t="s">
        <v>403</v>
      </c>
      <c r="F143" s="122">
        <v>22</v>
      </c>
      <c r="G143" s="317" t="s">
        <v>18</v>
      </c>
      <c r="H143" s="122">
        <v>40</v>
      </c>
      <c r="N143" s="116">
        <f>D143+F143+H143</f>
        <v>261</v>
      </c>
      <c r="R143" s="174">
        <f>(D143*4+F143*0+H143*0)/$G$9</f>
        <v>3.0498084291187739</v>
      </c>
      <c r="S143" s="49"/>
    </row>
    <row r="144" spans="2:20" s="7" customFormat="1" ht="14.25" customHeight="1">
      <c r="B144" s="46"/>
      <c r="C144" s="129" t="s">
        <v>259</v>
      </c>
      <c r="D144" s="334">
        <f t="shared" ref="D144" si="84">D143/$G$9</f>
        <v>0.76245210727969348</v>
      </c>
      <c r="E144" s="130"/>
      <c r="F144" s="334">
        <f t="shared" ref="F144" si="85">F143/$G$9</f>
        <v>8.4291187739463605E-2</v>
      </c>
      <c r="G144" s="130"/>
      <c r="H144" s="334">
        <f t="shared" ref="H144" si="86">H143/$G$9</f>
        <v>0.1532567049808429</v>
      </c>
      <c r="I144" s="134"/>
      <c r="J144" s="46"/>
      <c r="K144" s="46"/>
      <c r="L144" s="46"/>
      <c r="M144" s="46"/>
      <c r="N144" s="46"/>
      <c r="O144" s="46"/>
      <c r="P144" s="46"/>
      <c r="Q144" s="46"/>
      <c r="R144" s="46"/>
      <c r="S144" s="49"/>
    </row>
    <row r="145" spans="2:20" s="7" customFormat="1" ht="4.5" customHeight="1">
      <c r="C145" s="190"/>
      <c r="D145" s="161"/>
      <c r="E145" s="161"/>
      <c r="F145" s="161"/>
      <c r="G145" s="161"/>
      <c r="H145" s="161"/>
      <c r="I145" s="43"/>
      <c r="J145" s="23"/>
      <c r="N145" s="46"/>
      <c r="S145" s="49"/>
    </row>
    <row r="146" spans="2:20" s="7" customFormat="1" ht="14.25" customHeight="1">
      <c r="B146" s="2" t="s">
        <v>16</v>
      </c>
      <c r="C146" s="8" t="s">
        <v>404</v>
      </c>
      <c r="N146" s="46"/>
      <c r="S146" s="49"/>
      <c r="T146" s="279" t="s">
        <v>483</v>
      </c>
    </row>
    <row r="147" spans="2:20" s="7" customFormat="1" ht="5.25" customHeight="1">
      <c r="M147" s="23"/>
      <c r="N147" s="46"/>
      <c r="S147" s="49"/>
    </row>
    <row r="148" spans="2:20" s="7" customFormat="1" ht="14.25" customHeight="1">
      <c r="C148" s="317" t="s">
        <v>104</v>
      </c>
      <c r="D148" s="122">
        <v>244</v>
      </c>
      <c r="E148" s="317" t="s">
        <v>403</v>
      </c>
      <c r="F148" s="122">
        <v>6</v>
      </c>
      <c r="G148" s="317" t="s">
        <v>18</v>
      </c>
      <c r="H148" s="122">
        <v>11</v>
      </c>
      <c r="N148" s="116">
        <f>D148+F148+H148</f>
        <v>261</v>
      </c>
      <c r="R148" s="174">
        <f>(D148*4+F148*0+H148*0)/$G$9</f>
        <v>3.7394636015325671</v>
      </c>
      <c r="S148" s="49"/>
      <c r="T148" s="278">
        <f>F149+H149</f>
        <v>6.5134099616858232E-2</v>
      </c>
    </row>
    <row r="149" spans="2:20" s="7" customFormat="1" ht="14.25" customHeight="1">
      <c r="B149" s="46"/>
      <c r="C149" s="129" t="s">
        <v>259</v>
      </c>
      <c r="D149" s="334">
        <f t="shared" ref="D149" si="87">D148/$G$9</f>
        <v>0.93486590038314177</v>
      </c>
      <c r="E149" s="130"/>
      <c r="F149" s="334">
        <f t="shared" ref="F149" si="88">F148/$G$9</f>
        <v>2.2988505747126436E-2</v>
      </c>
      <c r="G149" s="130"/>
      <c r="H149" s="335">
        <f t="shared" ref="H149" si="89">H148/$G$9</f>
        <v>4.2145593869731802E-2</v>
      </c>
      <c r="I149" s="46"/>
      <c r="J149" s="46"/>
      <c r="K149" s="46"/>
      <c r="L149" s="46"/>
      <c r="M149" s="46"/>
      <c r="N149" s="46"/>
      <c r="O149" s="46"/>
      <c r="P149" s="46"/>
      <c r="Q149" s="46"/>
      <c r="R149" s="46"/>
      <c r="S149" s="49"/>
    </row>
    <row r="150" spans="2:20" s="23" customFormat="1" ht="4.5" customHeight="1">
      <c r="B150" s="14"/>
      <c r="C150" s="160"/>
      <c r="D150" s="161"/>
      <c r="E150" s="161"/>
      <c r="F150" s="161"/>
      <c r="G150" s="161"/>
      <c r="H150" s="161"/>
      <c r="I150" s="14"/>
      <c r="J150" s="14"/>
      <c r="K150" s="14"/>
      <c r="L150" s="14"/>
      <c r="M150" s="14"/>
      <c r="N150" s="14"/>
      <c r="O150" s="14"/>
      <c r="P150" s="14"/>
      <c r="Q150" s="14"/>
      <c r="R150" s="14"/>
      <c r="S150" s="77"/>
    </row>
    <row r="151" spans="2:20" s="7" customFormat="1">
      <c r="B151" s="2" t="s">
        <v>19</v>
      </c>
      <c r="C151" s="8" t="s">
        <v>405</v>
      </c>
      <c r="N151" s="46"/>
      <c r="S151" s="49"/>
    </row>
    <row r="152" spans="2:20" s="7" customFormat="1" ht="3.75" customHeight="1">
      <c r="B152" s="2"/>
      <c r="C152" s="10"/>
      <c r="N152" s="46"/>
      <c r="S152" s="49"/>
    </row>
    <row r="153" spans="2:20" s="7" customFormat="1">
      <c r="B153" s="2"/>
      <c r="C153" s="323" t="s">
        <v>6</v>
      </c>
      <c r="D153" s="325">
        <v>0</v>
      </c>
      <c r="E153" s="328">
        <v>1</v>
      </c>
      <c r="F153" s="328">
        <v>2</v>
      </c>
      <c r="G153" s="328">
        <v>3</v>
      </c>
      <c r="H153" s="326">
        <v>4</v>
      </c>
      <c r="I153" s="46" t="s">
        <v>12</v>
      </c>
      <c r="N153" s="116">
        <f>D154+E154+F154+G154+H154</f>
        <v>261</v>
      </c>
      <c r="P153" s="170">
        <f>($D$19*D154+$E$19*E154+$F$19*F154+$G$19*G154+$H$19*H154)/$G$9</f>
        <v>3.5517241379310347</v>
      </c>
      <c r="Q153" s="171"/>
      <c r="R153" s="174">
        <f>($D$24*D154+$E$24*E154+$F$24*F154+$G$24*G154+$H$24*H154)/$G$9</f>
        <v>3.5517241379310347</v>
      </c>
    </row>
    <row r="154" spans="2:20" s="46" customFormat="1" ht="12" customHeight="1">
      <c r="B154" s="324"/>
      <c r="C154" s="323"/>
      <c r="D154" s="117">
        <v>0</v>
      </c>
      <c r="E154" s="118">
        <v>2</v>
      </c>
      <c r="F154" s="118">
        <v>17</v>
      </c>
      <c r="G154" s="118">
        <v>77</v>
      </c>
      <c r="H154" s="119">
        <v>165</v>
      </c>
    </row>
    <row r="155" spans="2:20" s="7" customFormat="1" ht="10.5" customHeight="1">
      <c r="C155" s="193" t="s">
        <v>259</v>
      </c>
      <c r="D155" s="334">
        <f t="shared" ref="D155" si="90">D154/$G$9</f>
        <v>0</v>
      </c>
      <c r="E155" s="334">
        <f t="shared" ref="E155" si="91">E154/$G$9</f>
        <v>7.6628352490421452E-3</v>
      </c>
      <c r="F155" s="334">
        <f t="shared" ref="F155" si="92">F154/$G$9</f>
        <v>6.5134099616858232E-2</v>
      </c>
      <c r="G155" s="334">
        <f t="shared" ref="G155" si="93">G154/$G$9</f>
        <v>0.2950191570881226</v>
      </c>
      <c r="H155" s="334">
        <f t="shared" ref="H155" si="94">H154/$G$9</f>
        <v>0.63218390804597702</v>
      </c>
      <c r="I155" s="134"/>
      <c r="N155" s="46"/>
      <c r="S155" s="49"/>
    </row>
    <row r="156" spans="2:20" s="23" customFormat="1" ht="5.25" customHeight="1">
      <c r="C156" s="190"/>
      <c r="D156" s="161"/>
      <c r="E156" s="161"/>
      <c r="F156" s="161"/>
      <c r="G156" s="161"/>
      <c r="H156" s="161"/>
      <c r="I156" s="43"/>
      <c r="N156" s="14"/>
      <c r="S156" s="77"/>
    </row>
    <row r="157" spans="2:20" s="7" customFormat="1">
      <c r="B157" s="2" t="s">
        <v>20</v>
      </c>
      <c r="C157" s="15" t="s">
        <v>406</v>
      </c>
      <c r="N157" s="46"/>
      <c r="S157" s="49"/>
    </row>
    <row r="158" spans="2:20" s="7" customFormat="1" ht="3.75" customHeight="1">
      <c r="N158" s="46"/>
      <c r="S158" s="49"/>
    </row>
    <row r="159" spans="2:20" s="7" customFormat="1">
      <c r="C159" s="323" t="s">
        <v>6</v>
      </c>
      <c r="D159" s="325">
        <v>0</v>
      </c>
      <c r="E159" s="328">
        <v>1</v>
      </c>
      <c r="F159" s="328">
        <v>2</v>
      </c>
      <c r="G159" s="328">
        <v>3</v>
      </c>
      <c r="H159" s="326">
        <v>4</v>
      </c>
      <c r="I159" s="46" t="s">
        <v>12</v>
      </c>
      <c r="N159" s="116">
        <f>D160+E160+F160+G160+H160</f>
        <v>261</v>
      </c>
      <c r="P159" s="170">
        <f>($D$19*D160+$E$19*E160+$F$19*F160+$G$19*G160+$H$19*H160)/$G$9</f>
        <v>2.7547892720306515</v>
      </c>
      <c r="Q159" s="171"/>
      <c r="R159" s="174">
        <f>($D$24*D160+$E$24*E160+$F$24*F160+$G$24*G160+$H$24*H160)/$G$9</f>
        <v>2.7547892720306515</v>
      </c>
      <c r="S159" s="49"/>
    </row>
    <row r="160" spans="2:20" s="7" customFormat="1" ht="15" customHeight="1">
      <c r="C160" s="323"/>
      <c r="D160" s="117">
        <v>22</v>
      </c>
      <c r="E160" s="118">
        <v>17</v>
      </c>
      <c r="F160" s="118">
        <v>52</v>
      </c>
      <c r="G160" s="118">
        <v>82</v>
      </c>
      <c r="H160" s="119">
        <v>88</v>
      </c>
      <c r="I160" s="46"/>
      <c r="J160" s="46"/>
      <c r="K160" s="46"/>
      <c r="L160" s="46"/>
      <c r="M160" s="14"/>
    </row>
    <row r="161" spans="2:19" s="7" customFormat="1" ht="10.5" customHeight="1">
      <c r="C161" s="193" t="s">
        <v>259</v>
      </c>
      <c r="D161" s="334">
        <f t="shared" ref="D161" si="95">D160/$G$9</f>
        <v>8.4291187739463605E-2</v>
      </c>
      <c r="E161" s="334">
        <f t="shared" ref="E161" si="96">E160/$G$9</f>
        <v>6.5134099616858232E-2</v>
      </c>
      <c r="F161" s="334">
        <f t="shared" ref="F161" si="97">F160/$G$9</f>
        <v>0.19923371647509577</v>
      </c>
      <c r="G161" s="334">
        <f t="shared" ref="G161" si="98">G160/$G$9</f>
        <v>0.31417624521072796</v>
      </c>
      <c r="H161" s="334">
        <f t="shared" ref="H161" si="99">H160/$G$9</f>
        <v>0.33716475095785442</v>
      </c>
      <c r="I161" s="134"/>
      <c r="N161" s="46"/>
      <c r="S161" s="49"/>
    </row>
    <row r="162" spans="2:19" s="7" customFormat="1" ht="6" customHeight="1">
      <c r="N162" s="46"/>
      <c r="S162" s="49"/>
    </row>
    <row r="163" spans="2:19" s="7" customFormat="1" ht="15" customHeight="1">
      <c r="B163" s="2" t="s">
        <v>22</v>
      </c>
      <c r="C163" s="15" t="s">
        <v>407</v>
      </c>
      <c r="N163" s="46"/>
      <c r="S163" s="49"/>
    </row>
    <row r="164" spans="2:19" s="7" customFormat="1" ht="3.75" customHeight="1">
      <c r="N164" s="46"/>
      <c r="S164" s="49"/>
    </row>
    <row r="165" spans="2:19" s="7" customFormat="1" ht="15" customHeight="1">
      <c r="C165" s="323" t="s">
        <v>6</v>
      </c>
      <c r="D165" s="325">
        <v>0</v>
      </c>
      <c r="E165" s="328">
        <v>1</v>
      </c>
      <c r="F165" s="328">
        <v>2</v>
      </c>
      <c r="G165" s="328">
        <v>3</v>
      </c>
      <c r="H165" s="326">
        <v>4</v>
      </c>
      <c r="I165" s="46" t="s">
        <v>12</v>
      </c>
      <c r="N165" s="46"/>
      <c r="S165" s="49"/>
    </row>
    <row r="166" spans="2:19" s="7" customFormat="1" ht="15" customHeight="1">
      <c r="C166" s="323"/>
      <c r="D166" s="117">
        <v>190</v>
      </c>
      <c r="E166" s="118">
        <v>44</v>
      </c>
      <c r="F166" s="118">
        <v>17</v>
      </c>
      <c r="G166" s="118">
        <v>5</v>
      </c>
      <c r="H166" s="119">
        <v>5</v>
      </c>
      <c r="I166" s="46"/>
      <c r="J166" s="46"/>
      <c r="K166" s="46"/>
      <c r="L166" s="46"/>
      <c r="M166" s="14"/>
      <c r="N166" s="116">
        <f>D166+E166+F166+G166+H166</f>
        <v>261</v>
      </c>
      <c r="O166" s="23"/>
      <c r="P166" s="170">
        <f>($D$19*D166+$E$19*E166+$F$19*F166+$G$19*G166+$H$19*H166)/$G$9</f>
        <v>0.43295019157088122</v>
      </c>
      <c r="Q166" s="171"/>
      <c r="R166" s="174">
        <f>($D$19*D166+$E$19*E166+$F$19*F166+$G$19*G166+$H$19*H166)/$G$9</f>
        <v>0.43295019157088122</v>
      </c>
    </row>
    <row r="167" spans="2:19" s="7" customFormat="1" ht="10.5" customHeight="1">
      <c r="C167" s="193" t="s">
        <v>259</v>
      </c>
      <c r="D167" s="334">
        <f t="shared" ref="D167" si="100">D166/$G$9</f>
        <v>0.72796934865900387</v>
      </c>
      <c r="E167" s="334">
        <f t="shared" ref="E167" si="101">E166/$G$9</f>
        <v>0.16858237547892721</v>
      </c>
      <c r="F167" s="334">
        <f t="shared" ref="F167" si="102">F166/$G$9</f>
        <v>6.5134099616858232E-2</v>
      </c>
      <c r="G167" s="334">
        <f t="shared" ref="G167" si="103">G166/$G$9</f>
        <v>1.9157088122605363E-2</v>
      </c>
      <c r="H167" s="334">
        <f t="shared" ref="H167" si="104">H166/$G$9</f>
        <v>1.9157088122605363E-2</v>
      </c>
      <c r="I167" s="134"/>
      <c r="N167" s="46"/>
      <c r="S167" s="49"/>
    </row>
    <row r="168" spans="2:19" s="23" customFormat="1" ht="15" customHeight="1" thickBot="1">
      <c r="C168" s="195"/>
      <c r="D168" s="38"/>
      <c r="E168" s="38"/>
      <c r="F168" s="38"/>
      <c r="G168" s="38"/>
      <c r="H168" s="38"/>
      <c r="I168" s="14"/>
      <c r="J168" s="14"/>
      <c r="K168" s="14"/>
      <c r="L168" s="14"/>
      <c r="M168" s="14"/>
      <c r="O168" s="83"/>
      <c r="Q168" s="82"/>
      <c r="R168" s="77"/>
    </row>
    <row r="169" spans="2:19" s="7" customFormat="1" ht="25.5" customHeight="1" thickTop="1" thickBot="1">
      <c r="C169" s="378" t="s">
        <v>116</v>
      </c>
      <c r="D169" s="379"/>
      <c r="E169" s="379"/>
      <c r="F169" s="379"/>
      <c r="G169" s="379"/>
      <c r="H169" s="379"/>
      <c r="I169" s="386">
        <f>(R166+R159+R153+R148+R143+R138+R132+R127+R122+R117)/10</f>
        <v>3.0578544061302688</v>
      </c>
      <c r="J169" s="386"/>
      <c r="K169" s="396" t="s">
        <v>260</v>
      </c>
      <c r="L169" s="396"/>
      <c r="M169" s="396"/>
      <c r="N169" s="396"/>
      <c r="O169" s="396"/>
      <c r="P169" s="396"/>
      <c r="Q169" s="396"/>
      <c r="R169" s="397"/>
    </row>
    <row r="170" spans="2:19" s="7" customFormat="1" ht="6.75" customHeight="1" thickTop="1">
      <c r="D170" s="56"/>
      <c r="S170" s="49"/>
    </row>
    <row r="171" spans="2:19" s="7" customFormat="1" ht="18.75" customHeight="1">
      <c r="B171" s="114" t="s">
        <v>111</v>
      </c>
      <c r="C171" s="114"/>
      <c r="D171" s="114"/>
      <c r="E171" s="114"/>
      <c r="F171" s="114"/>
      <c r="G171" s="114"/>
      <c r="H171" s="114"/>
      <c r="I171" s="114"/>
      <c r="J171" s="114"/>
      <c r="K171" s="114"/>
      <c r="L171" s="114"/>
      <c r="M171" s="114"/>
      <c r="N171" s="114"/>
      <c r="O171" s="114"/>
      <c r="P171" s="114"/>
      <c r="Q171" s="114"/>
      <c r="R171" s="114"/>
      <c r="S171" s="114"/>
    </row>
    <row r="172" spans="2:19" s="7" customFormat="1" ht="9" customHeight="1">
      <c r="N172" s="46"/>
      <c r="S172" s="49"/>
    </row>
    <row r="173" spans="2:19" s="7" customFormat="1">
      <c r="B173" s="321" t="s">
        <v>7</v>
      </c>
      <c r="C173" s="15" t="s">
        <v>408</v>
      </c>
      <c r="N173" s="85" t="s">
        <v>113</v>
      </c>
      <c r="P173" s="85" t="s">
        <v>114</v>
      </c>
      <c r="R173" s="194" t="s">
        <v>171</v>
      </c>
      <c r="S173" s="49"/>
    </row>
    <row r="174" spans="2:19" s="7" customFormat="1" ht="3.75" customHeight="1">
      <c r="D174" s="46"/>
      <c r="N174" s="46"/>
      <c r="S174" s="49"/>
    </row>
    <row r="175" spans="2:19" s="7" customFormat="1">
      <c r="C175" s="323" t="s">
        <v>6</v>
      </c>
      <c r="D175" s="325">
        <v>0</v>
      </c>
      <c r="E175" s="328">
        <v>1</v>
      </c>
      <c r="F175" s="328">
        <v>2</v>
      </c>
      <c r="G175" s="328">
        <v>3</v>
      </c>
      <c r="H175" s="326">
        <v>4</v>
      </c>
      <c r="I175" s="46" t="s">
        <v>12</v>
      </c>
      <c r="M175" s="46"/>
      <c r="N175" s="46"/>
      <c r="P175" s="401"/>
      <c r="Q175" s="401"/>
      <c r="R175" s="401"/>
      <c r="S175" s="197"/>
    </row>
    <row r="176" spans="2:19" s="7" customFormat="1" ht="15" customHeight="1">
      <c r="C176" s="323"/>
      <c r="D176" s="117">
        <v>6</v>
      </c>
      <c r="E176" s="118">
        <v>4</v>
      </c>
      <c r="F176" s="118">
        <v>30</v>
      </c>
      <c r="G176" s="118">
        <v>106</v>
      </c>
      <c r="H176" s="119">
        <v>115</v>
      </c>
      <c r="I176" s="46"/>
      <c r="J176" s="46"/>
      <c r="K176" s="46"/>
      <c r="L176" s="46"/>
      <c r="M176" s="14"/>
      <c r="N176" s="116">
        <f>D176+E176+F176+G176+H176</f>
        <v>261</v>
      </c>
      <c r="O176" s="23"/>
      <c r="P176" s="170">
        <f>($D$19*D176+$E$19*E176+$F$19*F176+$G$19*G176+$H$19*H176)/$G$9</f>
        <v>3.2260536398467434</v>
      </c>
      <c r="Q176" s="171"/>
      <c r="R176" s="172">
        <f>($D$19*D176+$E$19*E176+$F$19*F176+$G$19*G176+$H$19*H176)/$G$9</f>
        <v>3.2260536398467434</v>
      </c>
    </row>
    <row r="177" spans="2:19" s="7" customFormat="1" ht="10.5" customHeight="1">
      <c r="C177" s="193" t="s">
        <v>259</v>
      </c>
      <c r="D177" s="334">
        <f t="shared" ref="D177" si="105">D176/$G$9</f>
        <v>2.2988505747126436E-2</v>
      </c>
      <c r="E177" s="334">
        <f t="shared" ref="E177" si="106">E176/$G$9</f>
        <v>1.532567049808429E-2</v>
      </c>
      <c r="F177" s="334">
        <f t="shared" ref="F177" si="107">F176/$G$9</f>
        <v>0.11494252873563218</v>
      </c>
      <c r="G177" s="334">
        <f t="shared" ref="G177" si="108">G176/$G$9</f>
        <v>0.4061302681992337</v>
      </c>
      <c r="H177" s="334">
        <f t="shared" ref="H177" si="109">H176/$G$9</f>
        <v>0.44061302681992337</v>
      </c>
      <c r="I177" s="134"/>
      <c r="M177" s="46"/>
      <c r="N177" s="46"/>
      <c r="S177" s="49"/>
    </row>
    <row r="178" spans="2:19" s="23" customFormat="1" ht="6" customHeight="1">
      <c r="C178" s="190"/>
      <c r="D178" s="161"/>
      <c r="E178" s="161"/>
      <c r="F178" s="161"/>
      <c r="G178" s="161"/>
      <c r="H178" s="161"/>
      <c r="M178" s="14"/>
      <c r="N178" s="14"/>
      <c r="S178" s="77"/>
    </row>
    <row r="179" spans="2:19" s="7" customFormat="1">
      <c r="B179" s="2" t="s">
        <v>8</v>
      </c>
      <c r="C179" s="15" t="s">
        <v>409</v>
      </c>
      <c r="N179" s="46"/>
      <c r="S179" s="49"/>
    </row>
    <row r="180" spans="2:19" s="7" customFormat="1" ht="3.75" customHeight="1">
      <c r="N180" s="46"/>
      <c r="S180" s="49"/>
    </row>
    <row r="181" spans="2:19" s="7" customFormat="1">
      <c r="C181" s="323" t="s">
        <v>6</v>
      </c>
      <c r="D181" s="325">
        <v>0</v>
      </c>
      <c r="E181" s="328">
        <v>1</v>
      </c>
      <c r="F181" s="328">
        <v>2</v>
      </c>
      <c r="G181" s="328">
        <v>3</v>
      </c>
      <c r="H181" s="326">
        <v>4</v>
      </c>
      <c r="I181" s="46" t="s">
        <v>12</v>
      </c>
      <c r="N181" s="46"/>
      <c r="S181" s="49"/>
    </row>
    <row r="182" spans="2:19" s="7" customFormat="1" ht="15" customHeight="1">
      <c r="C182" s="323"/>
      <c r="D182" s="117">
        <v>6</v>
      </c>
      <c r="E182" s="118">
        <v>10</v>
      </c>
      <c r="F182" s="118">
        <v>34</v>
      </c>
      <c r="G182" s="118">
        <v>107</v>
      </c>
      <c r="H182" s="119">
        <v>104</v>
      </c>
      <c r="I182" s="46"/>
      <c r="J182" s="46"/>
      <c r="K182" s="46"/>
      <c r="L182" s="46"/>
      <c r="M182" s="14"/>
      <c r="N182" s="116">
        <f>D182+E182+F182+G182+H182</f>
        <v>261</v>
      </c>
      <c r="O182" s="23"/>
      <c r="P182" s="170">
        <f>($D$19*D182+$E$19*E182+$F$19*F182+$G$19*G182+$H$19*H182)/$G$9</f>
        <v>3.1226053639846745</v>
      </c>
      <c r="Q182" s="171"/>
      <c r="R182" s="174">
        <f>($D$19*D182+$E$19*E182+$F$19*F182+$G$19*G182+$H$19*H182)/$G$9</f>
        <v>3.1226053639846745</v>
      </c>
    </row>
    <row r="183" spans="2:19" s="7" customFormat="1" ht="10.5" customHeight="1">
      <c r="C183" s="193" t="s">
        <v>259</v>
      </c>
      <c r="D183" s="332">
        <v>2.2988505747126436E-2</v>
      </c>
      <c r="E183" s="332">
        <v>3.8314176245210725E-2</v>
      </c>
      <c r="F183" s="333">
        <v>0.13026819923371646</v>
      </c>
      <c r="G183" s="192">
        <v>0.40996168582375481</v>
      </c>
      <c r="H183" s="333">
        <v>0.39846743295019155</v>
      </c>
      <c r="N183" s="46"/>
      <c r="S183" s="49"/>
    </row>
    <row r="184" spans="2:19" s="23" customFormat="1" ht="4.5" customHeight="1">
      <c r="C184" s="190"/>
      <c r="D184" s="161"/>
      <c r="E184" s="161"/>
      <c r="F184" s="161"/>
      <c r="G184" s="161"/>
      <c r="H184" s="161"/>
      <c r="N184" s="14"/>
      <c r="S184" s="77"/>
    </row>
    <row r="185" spans="2:19" s="7" customFormat="1">
      <c r="B185" s="2" t="s">
        <v>9</v>
      </c>
      <c r="C185" s="15" t="s">
        <v>410</v>
      </c>
      <c r="S185" s="49"/>
    </row>
    <row r="186" spans="2:19" s="7" customFormat="1" ht="3.75" customHeight="1">
      <c r="S186" s="49"/>
    </row>
    <row r="187" spans="2:19" s="7" customFormat="1">
      <c r="C187" s="323" t="s">
        <v>6</v>
      </c>
      <c r="D187" s="325">
        <v>0</v>
      </c>
      <c r="E187" s="328">
        <v>1</v>
      </c>
      <c r="F187" s="328">
        <v>2</v>
      </c>
      <c r="G187" s="328">
        <v>3</v>
      </c>
      <c r="H187" s="326">
        <v>4</v>
      </c>
      <c r="I187" s="46" t="s">
        <v>12</v>
      </c>
      <c r="Q187" s="23"/>
      <c r="S187" s="49"/>
    </row>
    <row r="188" spans="2:19" s="7" customFormat="1" ht="15" customHeight="1">
      <c r="C188" s="323"/>
      <c r="D188" s="117">
        <v>26</v>
      </c>
      <c r="E188" s="118">
        <v>28</v>
      </c>
      <c r="F188" s="118">
        <v>61</v>
      </c>
      <c r="G188" s="118">
        <v>81</v>
      </c>
      <c r="H188" s="119">
        <v>65</v>
      </c>
      <c r="I188" s="46"/>
      <c r="J188" s="46"/>
      <c r="K188" s="46"/>
      <c r="L188" s="46"/>
      <c r="M188" s="14"/>
      <c r="N188" s="116">
        <f>D188+E188+F188+G188+H188</f>
        <v>261</v>
      </c>
      <c r="O188" s="23"/>
      <c r="P188" s="170">
        <f>($D$19*D188+$E$19*E188+$F$19*F188+$G$19*G188+$H$19*H188)/$G$9</f>
        <v>2.5019157088122603</v>
      </c>
      <c r="Q188" s="171"/>
      <c r="R188" s="174">
        <f>($D$19*D188+$E$19*E188+$F$19*F188+$G$19*G188+$H$19*H188)/$G$9</f>
        <v>2.5019157088122603</v>
      </c>
    </row>
    <row r="189" spans="2:19" s="7" customFormat="1" ht="10.5" customHeight="1">
      <c r="C189" s="193" t="s">
        <v>259</v>
      </c>
      <c r="D189" s="334">
        <f t="shared" ref="D189" si="110">D188/$G$9</f>
        <v>9.9616858237547887E-2</v>
      </c>
      <c r="E189" s="334">
        <f t="shared" ref="E189" si="111">E188/$G$9</f>
        <v>0.10727969348659004</v>
      </c>
      <c r="F189" s="334">
        <f t="shared" ref="F189" si="112">F188/$G$9</f>
        <v>0.23371647509578544</v>
      </c>
      <c r="G189" s="334">
        <f t="shared" ref="G189" si="113">G188/$G$9</f>
        <v>0.31034482758620691</v>
      </c>
      <c r="H189" s="334">
        <f t="shared" ref="H189" si="114">H188/$G$9</f>
        <v>0.24904214559386972</v>
      </c>
      <c r="I189" s="134"/>
      <c r="J189" s="46"/>
      <c r="K189" s="46"/>
      <c r="L189" s="46"/>
      <c r="M189" s="46"/>
      <c r="N189" s="46"/>
      <c r="S189" s="49"/>
    </row>
    <row r="190" spans="2:19" s="23" customFormat="1" ht="3.75" customHeight="1">
      <c r="C190" s="190"/>
      <c r="D190" s="161"/>
      <c r="E190" s="161"/>
      <c r="F190" s="161"/>
      <c r="G190" s="161"/>
      <c r="H190" s="161"/>
      <c r="J190" s="14"/>
      <c r="K190" s="14"/>
      <c r="L190" s="14"/>
      <c r="M190" s="14"/>
      <c r="N190" s="14"/>
      <c r="S190" s="77"/>
    </row>
    <row r="191" spans="2:19" s="7" customFormat="1">
      <c r="B191" s="2" t="s">
        <v>10</v>
      </c>
      <c r="C191" s="15" t="s">
        <v>411</v>
      </c>
      <c r="H191" s="46"/>
      <c r="I191" s="46"/>
      <c r="J191" s="46"/>
      <c r="K191" s="46"/>
      <c r="L191" s="46"/>
      <c r="M191" s="46"/>
      <c r="N191" s="46"/>
      <c r="S191" s="49"/>
    </row>
    <row r="192" spans="2:19" s="7" customFormat="1" ht="3.75" customHeight="1">
      <c r="D192" s="46"/>
      <c r="E192" s="46"/>
      <c r="F192" s="46"/>
      <c r="G192" s="46"/>
      <c r="H192" s="46"/>
      <c r="I192" s="46"/>
      <c r="J192" s="46"/>
      <c r="K192" s="46"/>
      <c r="L192" s="46"/>
      <c r="M192" s="46"/>
      <c r="N192" s="46"/>
      <c r="S192" s="49"/>
    </row>
    <row r="193" spans="2:20" s="7" customFormat="1">
      <c r="C193" s="317" t="s">
        <v>103</v>
      </c>
      <c r="D193" s="122">
        <v>71</v>
      </c>
      <c r="E193" s="317" t="s">
        <v>104</v>
      </c>
      <c r="F193" s="122">
        <v>190</v>
      </c>
      <c r="G193" s="46"/>
      <c r="H193" s="46"/>
      <c r="I193" s="46"/>
      <c r="J193" s="46"/>
      <c r="K193" s="46"/>
      <c r="L193" s="46"/>
      <c r="M193" s="46"/>
      <c r="N193" s="116">
        <f>D193+F193</f>
        <v>261</v>
      </c>
      <c r="R193" s="174">
        <f>(D193*0+F193*4)/$G$9</f>
        <v>2.9118773946360155</v>
      </c>
    </row>
    <row r="194" spans="2:20" s="46" customFormat="1" ht="10.5" customHeight="1">
      <c r="C194" s="129" t="s">
        <v>259</v>
      </c>
      <c r="D194" s="334">
        <f t="shared" ref="D194" si="115">D193/$G$9</f>
        <v>0.27203065134099619</v>
      </c>
      <c r="E194" s="130"/>
      <c r="F194" s="334">
        <f t="shared" ref="F194" si="116">F193/$G$9</f>
        <v>0.72796934865900387</v>
      </c>
    </row>
    <row r="195" spans="2:20" s="7" customFormat="1" ht="6" customHeight="1">
      <c r="D195" s="46"/>
      <c r="E195" s="46"/>
      <c r="F195" s="46"/>
      <c r="G195" s="46"/>
      <c r="H195" s="46"/>
      <c r="I195" s="46"/>
      <c r="J195" s="46"/>
      <c r="K195" s="46"/>
      <c r="L195" s="46"/>
      <c r="M195" s="46"/>
      <c r="N195" s="46"/>
      <c r="S195" s="49"/>
    </row>
    <row r="196" spans="2:20" s="7" customFormat="1">
      <c r="B196" s="2" t="s">
        <v>11</v>
      </c>
      <c r="C196" s="15" t="s">
        <v>412</v>
      </c>
      <c r="G196" s="42"/>
      <c r="H196" s="30"/>
      <c r="I196" s="46"/>
      <c r="J196" s="46"/>
      <c r="K196" s="46"/>
      <c r="L196" s="46"/>
      <c r="M196" s="46"/>
      <c r="N196" s="46"/>
      <c r="S196" s="49"/>
    </row>
    <row r="197" spans="2:20" s="7" customFormat="1" ht="3.75" customHeight="1">
      <c r="D197" s="46"/>
      <c r="E197" s="46"/>
      <c r="F197" s="46"/>
      <c r="G197" s="46"/>
      <c r="H197" s="46"/>
      <c r="I197" s="46"/>
      <c r="J197" s="46"/>
      <c r="K197" s="46"/>
      <c r="L197" s="46"/>
      <c r="M197" s="46"/>
      <c r="N197" s="46"/>
      <c r="S197" s="49"/>
    </row>
    <row r="198" spans="2:20" s="7" customFormat="1">
      <c r="C198" s="317" t="s">
        <v>103</v>
      </c>
      <c r="D198" s="122">
        <v>110</v>
      </c>
      <c r="E198" s="317" t="s">
        <v>104</v>
      </c>
      <c r="F198" s="122">
        <v>151</v>
      </c>
      <c r="G198" s="46"/>
      <c r="H198" s="46"/>
      <c r="I198" s="46"/>
      <c r="J198" s="46"/>
      <c r="K198" s="46"/>
      <c r="L198" s="46"/>
      <c r="M198" s="46"/>
      <c r="N198" s="116">
        <f>D198+F198</f>
        <v>261</v>
      </c>
      <c r="R198" s="174">
        <f>(D198*4+F198*0)/$G$9</f>
        <v>1.685823754789272</v>
      </c>
    </row>
    <row r="199" spans="2:20" s="46" customFormat="1" ht="10.5" customHeight="1">
      <c r="C199" s="129" t="s">
        <v>259</v>
      </c>
      <c r="D199" s="334">
        <f t="shared" ref="D199" si="117">D198/$G$9</f>
        <v>0.42145593869731801</v>
      </c>
      <c r="E199" s="130"/>
      <c r="F199" s="334">
        <f t="shared" ref="F199" si="118">F198/$G$9</f>
        <v>0.57854406130268199</v>
      </c>
      <c r="G199" s="134"/>
    </row>
    <row r="200" spans="2:20" s="7" customFormat="1" ht="6" customHeight="1">
      <c r="D200" s="46"/>
      <c r="E200" s="46"/>
      <c r="F200" s="46"/>
      <c r="G200" s="46"/>
      <c r="H200" s="46"/>
      <c r="I200" s="46"/>
      <c r="J200" s="46"/>
      <c r="K200" s="46"/>
      <c r="L200" s="46"/>
      <c r="M200" s="46"/>
      <c r="N200" s="46"/>
      <c r="S200" s="49"/>
    </row>
    <row r="201" spans="2:20" s="7" customFormat="1">
      <c r="B201" s="321" t="s">
        <v>13</v>
      </c>
      <c r="C201" s="15" t="s">
        <v>413</v>
      </c>
      <c r="G201" s="46"/>
      <c r="H201" s="46"/>
      <c r="I201" s="46"/>
      <c r="J201" s="46"/>
      <c r="K201" s="46"/>
      <c r="L201" s="46"/>
      <c r="M201" s="46"/>
      <c r="N201" s="46"/>
      <c r="T201" s="8" t="s">
        <v>509</v>
      </c>
    </row>
    <row r="202" spans="2:20" s="7" customFormat="1" ht="3.75" customHeight="1">
      <c r="D202" s="46"/>
      <c r="E202" s="46"/>
      <c r="F202" s="46"/>
      <c r="G202" s="46"/>
      <c r="H202" s="46"/>
      <c r="I202" s="46"/>
      <c r="J202" s="46"/>
      <c r="K202" s="46"/>
      <c r="L202" s="46"/>
      <c r="M202" s="46"/>
      <c r="N202" s="46"/>
      <c r="S202" s="49"/>
    </row>
    <row r="203" spans="2:20" s="7" customFormat="1">
      <c r="C203" s="317" t="s">
        <v>103</v>
      </c>
      <c r="D203" s="122">
        <v>134</v>
      </c>
      <c r="E203" s="317" t="s">
        <v>104</v>
      </c>
      <c r="F203" s="122">
        <v>127</v>
      </c>
      <c r="G203" s="46"/>
      <c r="H203" s="46"/>
      <c r="I203" s="46"/>
      <c r="J203" s="46"/>
      <c r="K203" s="46"/>
      <c r="L203" s="46"/>
      <c r="M203" s="46"/>
      <c r="N203" s="116">
        <f>D203+F203</f>
        <v>261</v>
      </c>
      <c r="R203" s="174">
        <f>(D203*0+F203*4)/$G$9</f>
        <v>1.946360153256705</v>
      </c>
      <c r="T203" s="278">
        <f>D204</f>
        <v>0.51340996168582376</v>
      </c>
    </row>
    <row r="204" spans="2:20" s="46" customFormat="1" ht="10.5" customHeight="1">
      <c r="C204" s="129" t="s">
        <v>259</v>
      </c>
      <c r="D204" s="334">
        <f t="shared" ref="D204" si="119">D203/$G$9</f>
        <v>0.51340996168582376</v>
      </c>
      <c r="E204" s="130"/>
      <c r="F204" s="334">
        <f t="shared" ref="F204" si="120">F203/$G$9</f>
        <v>0.48659003831417624</v>
      </c>
      <c r="G204" s="134"/>
    </row>
    <row r="205" spans="2:20" s="7" customFormat="1" ht="6" customHeight="1">
      <c r="D205" s="46"/>
      <c r="E205" s="46"/>
      <c r="F205" s="46"/>
      <c r="G205" s="46"/>
      <c r="H205" s="46"/>
      <c r="I205" s="46"/>
      <c r="J205" s="46"/>
      <c r="K205" s="46"/>
      <c r="L205" s="46"/>
      <c r="M205" s="46"/>
      <c r="N205" s="46"/>
      <c r="S205" s="49"/>
    </row>
    <row r="206" spans="2:20" s="7" customFormat="1">
      <c r="B206" s="2" t="s">
        <v>192</v>
      </c>
      <c r="C206" s="15" t="s">
        <v>414</v>
      </c>
      <c r="G206" s="46"/>
      <c r="H206" s="46"/>
      <c r="I206" s="46"/>
      <c r="J206" s="46"/>
      <c r="L206" s="46"/>
      <c r="M206" s="46"/>
      <c r="N206" s="46"/>
      <c r="S206" s="49"/>
    </row>
    <row r="207" spans="2:20" s="7" customFormat="1" ht="3.75" customHeight="1">
      <c r="D207" s="46"/>
      <c r="E207" s="46"/>
      <c r="F207" s="46"/>
      <c r="G207" s="46"/>
      <c r="H207" s="46"/>
      <c r="I207" s="46"/>
      <c r="J207" s="46"/>
      <c r="L207" s="46"/>
      <c r="M207" s="46"/>
      <c r="N207" s="46"/>
      <c r="S207" s="49"/>
    </row>
    <row r="208" spans="2:20" s="7" customFormat="1">
      <c r="C208" s="317" t="s">
        <v>17</v>
      </c>
      <c r="D208" s="122">
        <v>89</v>
      </c>
      <c r="E208" s="317" t="s">
        <v>18</v>
      </c>
      <c r="F208" s="122">
        <v>106</v>
      </c>
      <c r="G208" s="317" t="s">
        <v>181</v>
      </c>
      <c r="H208" s="122">
        <v>34</v>
      </c>
      <c r="I208" s="317" t="s">
        <v>180</v>
      </c>
      <c r="J208" s="122">
        <v>2</v>
      </c>
      <c r="M208" s="36"/>
      <c r="N208" s="214" t="s">
        <v>170</v>
      </c>
      <c r="O208" s="22"/>
      <c r="P208" s="22"/>
      <c r="Q208" s="22"/>
      <c r="R208" s="22"/>
      <c r="S208" s="49"/>
    </row>
    <row r="209" spans="2:19" s="46" customFormat="1" ht="10.5" customHeight="1">
      <c r="C209" s="129" t="s">
        <v>259</v>
      </c>
      <c r="D209" s="334">
        <f t="shared" ref="D209" si="121">D208/$G$9</f>
        <v>0.34099616858237547</v>
      </c>
      <c r="E209" s="130"/>
      <c r="F209" s="334">
        <f t="shared" ref="F209" si="122">F208/$G$9</f>
        <v>0.4061302681992337</v>
      </c>
      <c r="G209" s="128"/>
      <c r="H209" s="334">
        <f t="shared" ref="H209" si="123">H208/$G$9</f>
        <v>0.13026819923371646</v>
      </c>
      <c r="I209" s="130"/>
      <c r="J209" s="334">
        <f t="shared" ref="J209" si="124">J208/$G$9</f>
        <v>7.6628352490421452E-3</v>
      </c>
      <c r="K209" s="134"/>
    </row>
    <row r="210" spans="2:19" s="7" customFormat="1" ht="6" customHeight="1">
      <c r="D210" s="46"/>
      <c r="E210" s="46"/>
      <c r="F210" s="46"/>
      <c r="G210" s="46"/>
      <c r="H210" s="46"/>
      <c r="I210" s="46"/>
      <c r="J210" s="46"/>
      <c r="K210" s="46"/>
      <c r="L210" s="46"/>
      <c r="M210" s="46"/>
      <c r="N210" s="46"/>
      <c r="S210" s="49"/>
    </row>
    <row r="211" spans="2:19" s="7" customFormat="1">
      <c r="B211" s="2" t="s">
        <v>15</v>
      </c>
      <c r="C211" s="15" t="s">
        <v>415</v>
      </c>
      <c r="G211" s="46"/>
      <c r="H211" s="46"/>
      <c r="I211" s="46"/>
      <c r="J211" s="46"/>
      <c r="K211" s="46"/>
      <c r="L211" s="46"/>
      <c r="M211" s="46"/>
      <c r="N211" s="46"/>
      <c r="S211" s="49"/>
    </row>
    <row r="212" spans="2:19" s="7" customFormat="1" ht="6" customHeight="1">
      <c r="D212" s="46"/>
      <c r="E212" s="46"/>
      <c r="F212" s="46"/>
      <c r="G212" s="46"/>
      <c r="H212" s="46"/>
      <c r="I212" s="46"/>
      <c r="J212" s="46"/>
      <c r="K212" s="46"/>
      <c r="L212" s="46"/>
      <c r="M212" s="46"/>
      <c r="N212" s="46"/>
      <c r="S212" s="49"/>
    </row>
    <row r="213" spans="2:19" s="7" customFormat="1">
      <c r="C213" s="317" t="s">
        <v>103</v>
      </c>
      <c r="D213" s="122">
        <v>46</v>
      </c>
      <c r="E213" s="317" t="s">
        <v>104</v>
      </c>
      <c r="F213" s="122">
        <v>215</v>
      </c>
      <c r="G213" s="46"/>
      <c r="H213" s="46"/>
      <c r="I213" s="46"/>
      <c r="J213" s="46"/>
      <c r="K213" s="46"/>
      <c r="L213" s="46"/>
      <c r="M213" s="46"/>
      <c r="N213" s="116">
        <f>D213+F213</f>
        <v>261</v>
      </c>
      <c r="R213" s="174">
        <f>(D213*4+F213*0)/$G$9</f>
        <v>0.70498084291187735</v>
      </c>
      <c r="S213" s="49"/>
    </row>
    <row r="214" spans="2:19" s="7" customFormat="1" ht="10.5" customHeight="1">
      <c r="C214" s="129" t="s">
        <v>259</v>
      </c>
      <c r="D214" s="334">
        <f t="shared" ref="D214" si="125">D213/$G$9</f>
        <v>0.17624521072796934</v>
      </c>
      <c r="E214" s="130"/>
      <c r="F214" s="334">
        <f t="shared" ref="F214" si="126">F213/$G$9</f>
        <v>0.82375478927203061</v>
      </c>
      <c r="G214" s="134"/>
      <c r="H214" s="46"/>
      <c r="I214" s="46"/>
      <c r="J214" s="46"/>
      <c r="K214" s="46"/>
      <c r="L214" s="46"/>
      <c r="M214" s="46"/>
      <c r="N214" s="46"/>
      <c r="S214" s="49"/>
    </row>
    <row r="215" spans="2:19" s="7" customFormat="1">
      <c r="B215" s="2" t="s">
        <v>16</v>
      </c>
      <c r="C215" s="15" t="s">
        <v>416</v>
      </c>
      <c r="G215" s="46"/>
      <c r="H215" s="46"/>
      <c r="I215" s="46"/>
      <c r="J215" s="46"/>
      <c r="K215" s="46"/>
      <c r="L215" s="46"/>
      <c r="M215" s="46"/>
      <c r="N215" s="46"/>
      <c r="S215" s="49"/>
    </row>
    <row r="216" spans="2:19" s="7" customFormat="1" ht="3.75" customHeight="1">
      <c r="D216" s="46"/>
      <c r="E216" s="46"/>
      <c r="F216" s="46"/>
      <c r="G216" s="46"/>
      <c r="H216" s="46"/>
      <c r="I216" s="46"/>
      <c r="J216" s="46"/>
      <c r="K216" s="46"/>
      <c r="L216" s="46"/>
      <c r="M216" s="46"/>
      <c r="N216" s="46"/>
      <c r="S216" s="49"/>
    </row>
    <row r="217" spans="2:19" s="7" customFormat="1">
      <c r="C217" s="323" t="s">
        <v>6</v>
      </c>
      <c r="D217" s="325">
        <v>0</v>
      </c>
      <c r="E217" s="328">
        <v>1</v>
      </c>
      <c r="F217" s="328">
        <v>2</v>
      </c>
      <c r="G217" s="328">
        <v>3</v>
      </c>
      <c r="H217" s="326">
        <v>4</v>
      </c>
      <c r="I217" s="46" t="s">
        <v>12</v>
      </c>
      <c r="J217" s="46"/>
      <c r="K217" s="46"/>
      <c r="L217" s="46"/>
      <c r="M217" s="46"/>
      <c r="N217" s="46"/>
      <c r="S217" s="49"/>
    </row>
    <row r="218" spans="2:19" s="7" customFormat="1" ht="15" customHeight="1">
      <c r="C218" s="323"/>
      <c r="D218" s="117">
        <v>8</v>
      </c>
      <c r="E218" s="118">
        <v>8</v>
      </c>
      <c r="F218" s="118">
        <v>54</v>
      </c>
      <c r="G218" s="118">
        <v>98</v>
      </c>
      <c r="H218" s="119">
        <v>93</v>
      </c>
      <c r="I218" s="46"/>
      <c r="J218" s="46"/>
      <c r="K218" s="46"/>
      <c r="L218" s="46"/>
      <c r="M218" s="14"/>
      <c r="N218" s="116">
        <f>D218+E218+F218+G218+H218</f>
        <v>261</v>
      </c>
      <c r="O218" s="23"/>
      <c r="P218" s="170">
        <f>($D$19*D218+$E$19*E218+$F$19*F218+$G$19*G218+$H$19*H218)/$G$9</f>
        <v>2.9961685823754789</v>
      </c>
      <c r="Q218" s="171"/>
      <c r="R218" s="174">
        <f>($D$19*D218+$E$19*E218+$F$19*F218+$G$19*G218+$H$19*H218)/$G$9</f>
        <v>2.9961685823754789</v>
      </c>
    </row>
    <row r="219" spans="2:19" s="7" customFormat="1" ht="10.5" customHeight="1">
      <c r="C219" s="193" t="s">
        <v>259</v>
      </c>
      <c r="D219" s="334">
        <f t="shared" ref="D219:H219" si="127">D218/$G$9</f>
        <v>3.0651340996168581E-2</v>
      </c>
      <c r="E219" s="334">
        <f t="shared" si="127"/>
        <v>3.0651340996168581E-2</v>
      </c>
      <c r="F219" s="334">
        <f t="shared" si="127"/>
        <v>0.20689655172413793</v>
      </c>
      <c r="G219" s="334">
        <f t="shared" si="127"/>
        <v>0.37547892720306514</v>
      </c>
      <c r="H219" s="334">
        <f t="shared" si="127"/>
        <v>0.35632183908045978</v>
      </c>
      <c r="I219" s="134"/>
      <c r="J219" s="46"/>
      <c r="K219" s="46"/>
      <c r="L219" s="46"/>
      <c r="M219" s="46"/>
      <c r="N219" s="46"/>
      <c r="S219" s="49"/>
    </row>
    <row r="220" spans="2:19" s="7" customFormat="1">
      <c r="B220" s="2" t="s">
        <v>19</v>
      </c>
      <c r="C220" s="15" t="s">
        <v>417</v>
      </c>
      <c r="G220" s="46"/>
      <c r="H220" s="46"/>
      <c r="I220" s="46"/>
      <c r="J220" s="46"/>
      <c r="K220" s="46"/>
      <c r="L220" s="46"/>
      <c r="M220" s="46"/>
      <c r="N220" s="46"/>
      <c r="S220" s="49"/>
    </row>
    <row r="221" spans="2:19" s="7" customFormat="1" ht="3.75" customHeight="1">
      <c r="D221" s="46"/>
      <c r="E221" s="46"/>
      <c r="F221" s="46"/>
      <c r="G221" s="46"/>
      <c r="H221" s="46"/>
      <c r="I221" s="46"/>
      <c r="J221" s="46"/>
      <c r="K221" s="46"/>
      <c r="L221" s="46"/>
      <c r="M221" s="46"/>
      <c r="N221" s="46"/>
      <c r="S221" s="49"/>
    </row>
    <row r="222" spans="2:19" s="7" customFormat="1">
      <c r="C222" s="323" t="s">
        <v>6</v>
      </c>
      <c r="D222" s="325">
        <v>0</v>
      </c>
      <c r="E222" s="328">
        <v>1</v>
      </c>
      <c r="F222" s="328">
        <v>2</v>
      </c>
      <c r="G222" s="328">
        <v>3</v>
      </c>
      <c r="H222" s="326">
        <v>4</v>
      </c>
      <c r="I222" s="46" t="s">
        <v>12</v>
      </c>
      <c r="J222" s="46"/>
      <c r="K222" s="46"/>
      <c r="L222" s="46"/>
      <c r="M222" s="46"/>
      <c r="N222" s="46"/>
      <c r="S222" s="49"/>
    </row>
    <row r="223" spans="2:19" s="7" customFormat="1" ht="15" customHeight="1">
      <c r="C223" s="323"/>
      <c r="D223" s="117">
        <v>2</v>
      </c>
      <c r="E223" s="118">
        <v>8</v>
      </c>
      <c r="F223" s="118">
        <v>62</v>
      </c>
      <c r="G223" s="118">
        <v>116</v>
      </c>
      <c r="H223" s="119">
        <v>73</v>
      </c>
      <c r="I223" s="46"/>
      <c r="J223" s="46"/>
      <c r="K223" s="46"/>
      <c r="L223" s="46"/>
      <c r="M223" s="14"/>
      <c r="N223" s="116">
        <f>D223+E223+F223+G223+H223</f>
        <v>261</v>
      </c>
      <c r="O223" s="23"/>
      <c r="P223" s="170">
        <f>($D$19*D223+$E$19*E223+$F$19*F223+$G$19*G223+$H$19*H223)/$G$9</f>
        <v>2.9578544061302683</v>
      </c>
      <c r="Q223" s="171"/>
      <c r="R223" s="174">
        <f>($D$19*D223+$E$19*E223+$F$19*F223+$G$19*G223+$H$19*H223)/$G$9</f>
        <v>2.9578544061302683</v>
      </c>
    </row>
    <row r="224" spans="2:19" s="7" customFormat="1" ht="10.5" customHeight="1">
      <c r="C224" s="193" t="s">
        <v>259</v>
      </c>
      <c r="D224" s="334">
        <f t="shared" ref="D224" si="128">D223/$G$9</f>
        <v>7.6628352490421452E-3</v>
      </c>
      <c r="E224" s="334">
        <f t="shared" ref="E224" si="129">E223/$G$9</f>
        <v>3.0651340996168581E-2</v>
      </c>
      <c r="F224" s="334">
        <f t="shared" ref="F224" si="130">F223/$G$9</f>
        <v>0.23754789272030652</v>
      </c>
      <c r="G224" s="334">
        <f t="shared" ref="G224" si="131">G223/$G$9</f>
        <v>0.44444444444444442</v>
      </c>
      <c r="H224" s="334">
        <f t="shared" ref="H224" si="132">H223/$G$9</f>
        <v>0.27969348659003829</v>
      </c>
      <c r="I224" s="134"/>
      <c r="J224" s="46"/>
      <c r="K224" s="46"/>
      <c r="L224" s="46"/>
      <c r="M224" s="46"/>
      <c r="N224" s="46"/>
      <c r="S224" s="49"/>
    </row>
    <row r="225" spans="2:19" s="7" customFormat="1" ht="15" customHeight="1">
      <c r="B225" s="2" t="s">
        <v>20</v>
      </c>
      <c r="C225" s="15" t="s">
        <v>418</v>
      </c>
      <c r="G225" s="46"/>
      <c r="H225" s="46"/>
      <c r="I225" s="46"/>
      <c r="J225" s="46"/>
      <c r="K225" s="46"/>
      <c r="L225" s="46"/>
      <c r="M225" s="46"/>
      <c r="N225" s="46"/>
      <c r="S225" s="49"/>
    </row>
    <row r="226" spans="2:19" s="7" customFormat="1" ht="5.25" customHeight="1">
      <c r="D226" s="46"/>
      <c r="E226" s="46"/>
      <c r="F226" s="46"/>
      <c r="G226" s="46"/>
      <c r="H226" s="46"/>
      <c r="I226" s="46"/>
      <c r="J226" s="46"/>
      <c r="K226" s="46"/>
      <c r="L226" s="46"/>
      <c r="M226" s="46"/>
      <c r="N226" s="46"/>
      <c r="S226" s="49"/>
    </row>
    <row r="227" spans="2:19" s="7" customFormat="1" ht="15" customHeight="1">
      <c r="C227" s="323" t="s">
        <v>6</v>
      </c>
      <c r="D227" s="325">
        <v>0</v>
      </c>
      <c r="E227" s="328">
        <v>1</v>
      </c>
      <c r="F227" s="328">
        <v>2</v>
      </c>
      <c r="G227" s="328">
        <v>3</v>
      </c>
      <c r="H227" s="326">
        <v>4</v>
      </c>
      <c r="I227" s="46" t="s">
        <v>12</v>
      </c>
      <c r="J227" s="46"/>
      <c r="K227" s="46"/>
      <c r="L227" s="46"/>
      <c r="M227" s="46"/>
      <c r="N227" s="46"/>
      <c r="S227" s="49"/>
    </row>
    <row r="228" spans="2:19" s="7" customFormat="1" ht="15" customHeight="1">
      <c r="C228" s="323"/>
      <c r="D228" s="117">
        <v>22</v>
      </c>
      <c r="E228" s="118">
        <v>19</v>
      </c>
      <c r="F228" s="118">
        <v>58</v>
      </c>
      <c r="G228" s="118">
        <v>98</v>
      </c>
      <c r="H228" s="119">
        <v>64</v>
      </c>
      <c r="I228" s="46"/>
      <c r="J228" s="46"/>
      <c r="K228" s="46"/>
      <c r="L228" s="46"/>
      <c r="M228" s="14"/>
      <c r="N228" s="116">
        <f>D228+E228+F228+G228+H228</f>
        <v>261</v>
      </c>
      <c r="O228" s="23"/>
      <c r="P228" s="170">
        <f>($D$19*D228+$E$19*E228+$F$19*F228+$G$19*G228+$H$19*H228)/$G$9</f>
        <v>2.6245210727969348</v>
      </c>
      <c r="Q228" s="171"/>
      <c r="R228" s="174">
        <f>($D$19*D228+$E$19*E228+$F$19*F228+$G$19*G228+$H$19*H228)/$G$9</f>
        <v>2.6245210727969348</v>
      </c>
      <c r="S228" s="49"/>
    </row>
    <row r="229" spans="2:19" s="7" customFormat="1" ht="11.25" customHeight="1">
      <c r="C229" s="193" t="s">
        <v>259</v>
      </c>
      <c r="D229" s="334">
        <f t="shared" ref="D229" si="133">D228/$G$9</f>
        <v>8.4291187739463605E-2</v>
      </c>
      <c r="E229" s="334">
        <f t="shared" ref="E229" si="134">E228/$G$9</f>
        <v>7.2796934865900387E-2</v>
      </c>
      <c r="F229" s="334">
        <f t="shared" ref="F229" si="135">F228/$G$9</f>
        <v>0.22222222222222221</v>
      </c>
      <c r="G229" s="334">
        <f t="shared" ref="G229" si="136">G228/$G$9</f>
        <v>0.37547892720306514</v>
      </c>
      <c r="H229" s="334">
        <f t="shared" ref="H229" si="137">H228/$G$9</f>
        <v>0.24521072796934865</v>
      </c>
      <c r="I229" s="134"/>
      <c r="J229" s="46"/>
      <c r="K229" s="46"/>
      <c r="L229" s="46"/>
    </row>
    <row r="230" spans="2:19" s="7" customFormat="1" ht="6" customHeight="1">
      <c r="S230" s="49"/>
    </row>
    <row r="231" spans="2:19" s="7" customFormat="1" ht="15" customHeight="1">
      <c r="B231" s="2" t="s">
        <v>22</v>
      </c>
      <c r="C231" s="15" t="s">
        <v>419</v>
      </c>
      <c r="G231" s="46"/>
      <c r="H231" s="46"/>
      <c r="I231" s="46"/>
      <c r="J231" s="46"/>
      <c r="K231" s="46"/>
      <c r="L231" s="46"/>
      <c r="M231" s="46"/>
      <c r="N231" s="46"/>
      <c r="S231" s="49"/>
    </row>
    <row r="232" spans="2:19" s="7" customFormat="1" ht="3.75" customHeight="1">
      <c r="D232" s="46"/>
      <c r="E232" s="46"/>
      <c r="F232" s="46"/>
      <c r="G232" s="46"/>
      <c r="H232" s="46"/>
      <c r="I232" s="46"/>
      <c r="J232" s="46"/>
      <c r="K232" s="46"/>
      <c r="L232" s="46"/>
      <c r="M232" s="46"/>
      <c r="N232" s="46"/>
      <c r="S232" s="49"/>
    </row>
    <row r="233" spans="2:19" s="7" customFormat="1" ht="15" customHeight="1">
      <c r="C233" s="323" t="s">
        <v>6</v>
      </c>
      <c r="D233" s="325">
        <v>0</v>
      </c>
      <c r="E233" s="328">
        <v>1</v>
      </c>
      <c r="F233" s="328">
        <v>2</v>
      </c>
      <c r="G233" s="328">
        <v>3</v>
      </c>
      <c r="H233" s="326">
        <v>4</v>
      </c>
      <c r="I233" s="46" t="s">
        <v>12</v>
      </c>
      <c r="J233" s="46"/>
      <c r="K233" s="46"/>
      <c r="L233" s="46"/>
      <c r="M233" s="46"/>
      <c r="N233" s="46"/>
      <c r="S233" s="49"/>
    </row>
    <row r="234" spans="2:19" s="7" customFormat="1" ht="15" customHeight="1">
      <c r="C234" s="323"/>
      <c r="D234" s="117">
        <v>8</v>
      </c>
      <c r="E234" s="118">
        <v>12</v>
      </c>
      <c r="F234" s="118">
        <v>40</v>
      </c>
      <c r="G234" s="118">
        <v>118</v>
      </c>
      <c r="H234" s="119">
        <v>83</v>
      </c>
      <c r="I234" s="46"/>
      <c r="J234" s="46"/>
      <c r="K234" s="46"/>
      <c r="L234" s="46"/>
      <c r="M234" s="14"/>
      <c r="N234" s="116">
        <f>D234+E234+F234+G234+H234</f>
        <v>261</v>
      </c>
      <c r="O234" s="23"/>
      <c r="P234" s="170">
        <f>($D$19*D234+$E$19*E234+$F$19*F234+$G$19*G234+$H$19*H234)/$G$9</f>
        <v>2.9808429118773945</v>
      </c>
      <c r="Q234" s="171"/>
      <c r="R234" s="174">
        <f>($D$19*D234+$E$19*E234+$F$19*F234+$G$19*G234+$H$19*H234)/$G$9</f>
        <v>2.9808429118773945</v>
      </c>
      <c r="S234" s="49"/>
    </row>
    <row r="235" spans="2:19" s="7" customFormat="1" ht="15" customHeight="1">
      <c r="C235" s="193" t="s">
        <v>259</v>
      </c>
      <c r="D235" s="334">
        <f t="shared" ref="D235" si="138">D234/$G$9</f>
        <v>3.0651340996168581E-2</v>
      </c>
      <c r="E235" s="334">
        <f t="shared" ref="E235" si="139">E234/$G$9</f>
        <v>4.5977011494252873E-2</v>
      </c>
      <c r="F235" s="334">
        <f t="shared" ref="F235" si="140">F234/$G$9</f>
        <v>0.1532567049808429</v>
      </c>
      <c r="G235" s="334">
        <f t="shared" ref="G235" si="141">G234/$G$9</f>
        <v>0.45210727969348657</v>
      </c>
      <c r="H235" s="334">
        <f t="shared" ref="H235" si="142">H234/$G$9</f>
        <v>0.31800766283524906</v>
      </c>
      <c r="I235" s="134"/>
      <c r="J235" s="46"/>
      <c r="K235" s="46"/>
      <c r="L235" s="46"/>
      <c r="S235" s="49"/>
    </row>
    <row r="236" spans="2:19" s="7" customFormat="1" ht="15" customHeight="1" thickBot="1">
      <c r="S236" s="49"/>
    </row>
    <row r="237" spans="2:19" s="7" customFormat="1" ht="25.5" customHeight="1" thickTop="1" thickBot="1">
      <c r="C237" s="378" t="s">
        <v>117</v>
      </c>
      <c r="D237" s="379"/>
      <c r="E237" s="379"/>
      <c r="F237" s="379"/>
      <c r="G237" s="379"/>
      <c r="H237" s="427"/>
      <c r="I237" s="394">
        <f>(R234+R228+R223+R218+R213+R203+R198+R193+R188+R182)/10</f>
        <v>2.4432950191570884</v>
      </c>
      <c r="J237" s="395"/>
      <c r="K237" s="396" t="s">
        <v>260</v>
      </c>
      <c r="L237" s="396"/>
      <c r="M237" s="396"/>
      <c r="N237" s="396"/>
      <c r="O237" s="396"/>
      <c r="P237" s="396"/>
      <c r="Q237" s="396"/>
      <c r="R237" s="397"/>
    </row>
    <row r="238" spans="2:19" s="7" customFormat="1" ht="9" customHeight="1" thickTop="1">
      <c r="S238" s="49"/>
    </row>
    <row r="239" spans="2:19" s="7" customFormat="1" ht="18.75" customHeight="1">
      <c r="B239" s="93" t="s">
        <v>202</v>
      </c>
      <c r="C239" s="93"/>
      <c r="D239" s="93"/>
      <c r="E239" s="93"/>
      <c r="F239" s="93"/>
      <c r="G239" s="93"/>
      <c r="H239" s="93"/>
      <c r="I239" s="93"/>
      <c r="J239" s="93"/>
      <c r="K239" s="93"/>
      <c r="L239" s="93"/>
      <c r="M239" s="93"/>
      <c r="N239" s="93"/>
      <c r="O239" s="93"/>
      <c r="P239" s="93"/>
      <c r="Q239" s="93"/>
      <c r="R239" s="93"/>
      <c r="S239" s="93"/>
    </row>
    <row r="240" spans="2:19" s="7" customFormat="1" ht="6" customHeight="1">
      <c r="B240" s="20"/>
      <c r="C240" s="20"/>
      <c r="D240" s="20"/>
      <c r="E240" s="20"/>
      <c r="F240" s="20"/>
      <c r="G240" s="20"/>
      <c r="H240" s="20"/>
      <c r="I240" s="20"/>
      <c r="J240" s="20"/>
      <c r="K240" s="20"/>
      <c r="L240" s="20"/>
      <c r="M240" s="20"/>
      <c r="N240" s="20"/>
      <c r="S240" s="49"/>
    </row>
    <row r="241" spans="2:21" s="7" customFormat="1" ht="15" customHeight="1">
      <c r="B241" s="321" t="s">
        <v>7</v>
      </c>
      <c r="C241" s="15" t="s">
        <v>420</v>
      </c>
      <c r="E241" s="46"/>
      <c r="F241" s="46"/>
      <c r="G241" s="46"/>
      <c r="H241" s="46"/>
      <c r="I241" s="46"/>
      <c r="J241" s="46"/>
      <c r="K241" s="46"/>
      <c r="L241" s="46"/>
      <c r="M241" s="46"/>
      <c r="N241" s="85" t="s">
        <v>113</v>
      </c>
      <c r="P241" s="85" t="s">
        <v>114</v>
      </c>
      <c r="R241" s="194" t="s">
        <v>171</v>
      </c>
      <c r="S241" s="49"/>
    </row>
    <row r="242" spans="2:21" s="7" customFormat="1" ht="3.75" customHeight="1">
      <c r="C242" s="6"/>
      <c r="E242" s="46"/>
      <c r="F242" s="46"/>
      <c r="G242" s="46"/>
      <c r="H242" s="46"/>
      <c r="I242" s="46"/>
      <c r="J242" s="46"/>
      <c r="K242" s="46"/>
      <c r="L242" s="46"/>
      <c r="M242" s="46"/>
      <c r="N242" s="46"/>
      <c r="S242" s="49"/>
    </row>
    <row r="243" spans="2:21" s="7" customFormat="1" ht="15" customHeight="1">
      <c r="C243" s="323" t="s">
        <v>6</v>
      </c>
      <c r="D243" s="325">
        <v>0</v>
      </c>
      <c r="E243" s="328">
        <v>1</v>
      </c>
      <c r="F243" s="328">
        <v>2</v>
      </c>
      <c r="G243" s="328">
        <v>3</v>
      </c>
      <c r="H243" s="326">
        <v>4</v>
      </c>
      <c r="I243" s="46" t="s">
        <v>12</v>
      </c>
      <c r="J243" s="46"/>
      <c r="K243" s="46"/>
      <c r="L243" s="46"/>
      <c r="M243" s="46"/>
      <c r="N243" s="46"/>
      <c r="P243" s="49"/>
      <c r="Q243" s="197"/>
      <c r="S243" s="197"/>
    </row>
    <row r="244" spans="2:21" s="7" customFormat="1" ht="15" customHeight="1">
      <c r="C244" s="323"/>
      <c r="D244" s="117">
        <v>2</v>
      </c>
      <c r="E244" s="118">
        <v>4</v>
      </c>
      <c r="F244" s="118">
        <v>27</v>
      </c>
      <c r="G244" s="118">
        <v>128</v>
      </c>
      <c r="H244" s="119">
        <v>100</v>
      </c>
      <c r="I244" s="46"/>
      <c r="J244" s="46"/>
      <c r="K244" s="46"/>
      <c r="L244" s="46"/>
      <c r="M244" s="14"/>
      <c r="N244" s="116">
        <f>D244+E244+F244+G244+H244</f>
        <v>261</v>
      </c>
      <c r="O244" s="23"/>
      <c r="P244" s="170">
        <f>($D$19*D244+$E$19*E244+$F$19*F244+$G$19*G244+$H$19*H244)/$G$9</f>
        <v>3.2260536398467434</v>
      </c>
      <c r="Q244" s="171"/>
      <c r="R244" s="174">
        <f>($D$19*D244+$E$19*E244+$F$19*F244+$G$19*G244+$H$19*H244)/$G$9</f>
        <v>3.2260536398467434</v>
      </c>
    </row>
    <row r="245" spans="2:21" s="7" customFormat="1" ht="12" customHeight="1">
      <c r="C245" s="193" t="s">
        <v>259</v>
      </c>
      <c r="D245" s="334">
        <f t="shared" ref="D245" si="143">D244/$G$9</f>
        <v>7.6628352490421452E-3</v>
      </c>
      <c r="E245" s="334">
        <f t="shared" ref="E245" si="144">E244/$G$9</f>
        <v>1.532567049808429E-2</v>
      </c>
      <c r="F245" s="334">
        <f t="shared" ref="F245" si="145">F244/$G$9</f>
        <v>0.10344827586206896</v>
      </c>
      <c r="G245" s="334">
        <f t="shared" ref="G245" si="146">G244/$G$9</f>
        <v>0.49042145593869729</v>
      </c>
      <c r="H245" s="334">
        <f t="shared" ref="H245" si="147">H244/$G$9</f>
        <v>0.38314176245210729</v>
      </c>
      <c r="I245" s="134"/>
      <c r="J245" s="137" t="s">
        <v>259</v>
      </c>
      <c r="K245" s="46"/>
      <c r="L245" s="46"/>
      <c r="M245" s="46"/>
      <c r="N245" s="46"/>
      <c r="S245" s="49"/>
    </row>
    <row r="246" spans="2:21" s="23" customFormat="1" ht="3.75" customHeight="1">
      <c r="C246" s="190"/>
      <c r="D246" s="161"/>
      <c r="E246" s="161"/>
      <c r="F246" s="161"/>
      <c r="G246" s="161"/>
      <c r="H246" s="199"/>
      <c r="I246" s="200"/>
      <c r="J246" s="201"/>
      <c r="K246" s="42"/>
      <c r="L246" s="14"/>
      <c r="M246" s="14"/>
      <c r="N246" s="14"/>
      <c r="S246" s="77"/>
    </row>
    <row r="247" spans="2:21" s="7" customFormat="1" ht="15" customHeight="1">
      <c r="B247" s="412" t="s">
        <v>8</v>
      </c>
      <c r="C247" s="355" t="s">
        <v>421</v>
      </c>
      <c r="D247" s="355"/>
      <c r="E247" s="355"/>
      <c r="F247" s="355"/>
      <c r="G247" s="355"/>
      <c r="H247" s="138" t="s">
        <v>106</v>
      </c>
      <c r="I247" s="116">
        <v>6</v>
      </c>
      <c r="J247" s="333">
        <f>I247/$G$9</f>
        <v>2.2988505747126436E-2</v>
      </c>
      <c r="K247" s="46"/>
      <c r="L247" s="46"/>
      <c r="M247" s="46"/>
      <c r="N247" s="116">
        <f>SUM(I247:I249)</f>
        <v>261</v>
      </c>
      <c r="P247" s="22" t="s">
        <v>170</v>
      </c>
    </row>
    <row r="248" spans="2:21" s="7" customFormat="1" ht="15" customHeight="1">
      <c r="B248" s="412"/>
      <c r="C248" s="355"/>
      <c r="D248" s="355"/>
      <c r="E248" s="355"/>
      <c r="F248" s="355"/>
      <c r="G248" s="355"/>
      <c r="H248" s="139" t="s">
        <v>105</v>
      </c>
      <c r="I248" s="116">
        <v>38</v>
      </c>
      <c r="J248" s="149">
        <f>I248/$G$9</f>
        <v>0.14559386973180077</v>
      </c>
      <c r="K248" s="46"/>
      <c r="L248" s="46"/>
      <c r="M248" s="46"/>
      <c r="N248" s="46"/>
      <c r="P248" s="76" t="s">
        <v>198</v>
      </c>
      <c r="S248" s="49"/>
    </row>
    <row r="249" spans="2:21" s="7" customFormat="1" ht="15" customHeight="1">
      <c r="B249" s="321"/>
      <c r="C249" s="15"/>
      <c r="D249" s="11"/>
      <c r="E249" s="21"/>
      <c r="F249" s="21"/>
      <c r="H249" s="140" t="s">
        <v>107</v>
      </c>
      <c r="I249" s="116">
        <v>217</v>
      </c>
      <c r="J249" s="149">
        <f>I249/$G$9</f>
        <v>0.83141762452107282</v>
      </c>
      <c r="K249" s="46"/>
      <c r="L249" s="46"/>
      <c r="M249" s="46"/>
      <c r="N249" s="46"/>
      <c r="S249" s="49"/>
    </row>
    <row r="250" spans="2:21" s="7" customFormat="1" ht="12" customHeight="1">
      <c r="D250" s="46"/>
      <c r="E250" s="46"/>
      <c r="F250" s="46"/>
      <c r="G250" s="46"/>
      <c r="H250" s="323"/>
      <c r="I250" s="46"/>
      <c r="J250" s="137" t="s">
        <v>259</v>
      </c>
      <c r="K250" s="46"/>
      <c r="L250" s="46"/>
      <c r="M250" s="46"/>
      <c r="N250" s="46"/>
      <c r="S250" s="49"/>
    </row>
    <row r="251" spans="2:21" s="7" customFormat="1" ht="15" customHeight="1">
      <c r="B251" s="412" t="s">
        <v>9</v>
      </c>
      <c r="C251" s="355" t="s">
        <v>422</v>
      </c>
      <c r="D251" s="355"/>
      <c r="E251" s="355"/>
      <c r="F251" s="355"/>
      <c r="G251" s="355"/>
      <c r="H251" s="138" t="s">
        <v>106</v>
      </c>
      <c r="I251" s="116">
        <v>20</v>
      </c>
      <c r="J251" s="333">
        <f>I251/$G$9</f>
        <v>7.662835249042145E-2</v>
      </c>
      <c r="K251" s="46"/>
      <c r="L251" s="46"/>
      <c r="M251" s="46"/>
      <c r="N251" s="116">
        <f>SUM(I251:I253)</f>
        <v>261</v>
      </c>
      <c r="P251" s="22" t="s">
        <v>170</v>
      </c>
      <c r="R251" s="49"/>
      <c r="S251" s="76"/>
    </row>
    <row r="252" spans="2:21" s="7" customFormat="1" ht="15" customHeight="1">
      <c r="B252" s="412"/>
      <c r="C252" s="355"/>
      <c r="D252" s="355"/>
      <c r="E252" s="355"/>
      <c r="F252" s="355"/>
      <c r="G252" s="355"/>
      <c r="H252" s="139" t="s">
        <v>105</v>
      </c>
      <c r="I252" s="116">
        <v>89</v>
      </c>
      <c r="J252" s="149">
        <f>I252/$G$9</f>
        <v>0.34099616858237547</v>
      </c>
      <c r="K252" s="46"/>
      <c r="L252" s="46"/>
      <c r="M252" s="46"/>
      <c r="N252" s="46"/>
      <c r="P252" s="76" t="s">
        <v>198</v>
      </c>
      <c r="R252" s="76"/>
      <c r="S252" s="49"/>
    </row>
    <row r="253" spans="2:21" s="7" customFormat="1" ht="15" customHeight="1">
      <c r="B253" s="321"/>
      <c r="C253" s="15"/>
      <c r="D253" s="11"/>
      <c r="E253" s="21"/>
      <c r="F253" s="21"/>
      <c r="H253" s="140" t="s">
        <v>107</v>
      </c>
      <c r="I253" s="116">
        <v>152</v>
      </c>
      <c r="J253" s="149">
        <f>I253/$G$9</f>
        <v>0.58237547892720309</v>
      </c>
      <c r="K253" s="46"/>
      <c r="L253" s="46"/>
      <c r="M253" s="46"/>
      <c r="N253" s="46"/>
      <c r="S253" s="49"/>
      <c r="U253" s="49"/>
    </row>
    <row r="254" spans="2:21" s="23" customFormat="1" ht="12" customHeight="1">
      <c r="B254" s="327"/>
      <c r="C254" s="89"/>
      <c r="D254" s="90"/>
      <c r="E254" s="91"/>
      <c r="F254" s="91"/>
      <c r="H254" s="14"/>
      <c r="I254" s="330"/>
      <c r="J254" s="137" t="s">
        <v>259</v>
      </c>
      <c r="K254" s="14"/>
      <c r="L254" s="14"/>
      <c r="M254" s="14"/>
      <c r="N254" s="14"/>
      <c r="S254" s="77"/>
      <c r="U254" s="77"/>
    </row>
    <row r="255" spans="2:21" s="23" customFormat="1" ht="12" customHeight="1">
      <c r="B255" s="2" t="s">
        <v>10</v>
      </c>
      <c r="C255" s="15" t="s">
        <v>423</v>
      </c>
      <c r="D255" s="7"/>
      <c r="E255" s="7"/>
      <c r="F255" s="7"/>
      <c r="G255" s="46"/>
      <c r="H255" s="46"/>
      <c r="I255" s="46"/>
      <c r="J255" s="46"/>
      <c r="K255" s="46"/>
      <c r="L255" s="46"/>
      <c r="M255" s="46"/>
      <c r="N255" s="46"/>
      <c r="O255" s="7"/>
      <c r="P255" s="7"/>
      <c r="Q255" s="7"/>
      <c r="R255" s="7"/>
      <c r="S255" s="77"/>
      <c r="U255" s="77"/>
    </row>
    <row r="256" spans="2:21" s="23" customFormat="1" ht="3" customHeight="1">
      <c r="B256" s="7"/>
      <c r="C256" s="7"/>
      <c r="D256" s="46"/>
      <c r="E256" s="46"/>
      <c r="F256" s="46"/>
      <c r="G256" s="46"/>
      <c r="H256" s="46"/>
      <c r="I256" s="46"/>
      <c r="J256" s="46"/>
      <c r="K256" s="46"/>
      <c r="L256" s="46"/>
      <c r="M256" s="46"/>
      <c r="N256" s="46"/>
      <c r="O256" s="7"/>
      <c r="P256" s="7"/>
      <c r="Q256" s="7"/>
      <c r="R256" s="7"/>
      <c r="S256" s="77"/>
      <c r="U256" s="77"/>
    </row>
    <row r="257" spans="2:21" s="23" customFormat="1" ht="12" customHeight="1">
      <c r="B257" s="7"/>
      <c r="C257" s="323" t="s">
        <v>6</v>
      </c>
      <c r="D257" s="325">
        <v>0</v>
      </c>
      <c r="E257" s="328">
        <v>1</v>
      </c>
      <c r="F257" s="328">
        <v>2</v>
      </c>
      <c r="G257" s="328">
        <v>3</v>
      </c>
      <c r="H257" s="326">
        <v>4</v>
      </c>
      <c r="I257" s="46" t="s">
        <v>12</v>
      </c>
      <c r="J257" s="46"/>
      <c r="K257" s="46"/>
      <c r="L257" s="46"/>
      <c r="M257" s="46"/>
      <c r="N257" s="46"/>
      <c r="O257" s="7"/>
      <c r="P257" s="7"/>
      <c r="Q257" s="7"/>
      <c r="R257" s="7"/>
      <c r="S257" s="77"/>
      <c r="U257" s="77"/>
    </row>
    <row r="258" spans="2:21" s="23" customFormat="1" ht="12" customHeight="1">
      <c r="B258" s="7"/>
      <c r="C258" s="323"/>
      <c r="D258" s="117">
        <v>9</v>
      </c>
      <c r="E258" s="118">
        <v>15</v>
      </c>
      <c r="F258" s="118">
        <v>57</v>
      </c>
      <c r="G258" s="118">
        <v>95</v>
      </c>
      <c r="H258" s="119">
        <v>85</v>
      </c>
      <c r="I258" s="46"/>
      <c r="J258" s="46"/>
      <c r="K258" s="46"/>
      <c r="L258" s="46"/>
      <c r="M258" s="14"/>
      <c r="N258" s="116">
        <f>D258+E258+F258+G258+H258</f>
        <v>261</v>
      </c>
      <c r="P258" s="170">
        <f>($D$19*D258+$E$19*E258+$F$19*F258+$G$19*G258+$H$19*H258)/$G$9</f>
        <v>2.8888888888888888</v>
      </c>
      <c r="Q258" s="171"/>
      <c r="R258" s="174">
        <f>($D$19*D258+$E$19*E258+$F$19*F258+$G$19*G258+$H$19*H258)/$G$9</f>
        <v>2.8888888888888888</v>
      </c>
      <c r="S258" s="77"/>
      <c r="U258" s="77"/>
    </row>
    <row r="259" spans="2:21" s="23" customFormat="1" ht="12" customHeight="1">
      <c r="B259" s="7"/>
      <c r="C259" s="193" t="s">
        <v>259</v>
      </c>
      <c r="D259" s="334">
        <f t="shared" ref="D259" si="148">D258/$G$9</f>
        <v>3.4482758620689655E-2</v>
      </c>
      <c r="E259" s="334">
        <f t="shared" ref="E259" si="149">E258/$G$9</f>
        <v>5.7471264367816091E-2</v>
      </c>
      <c r="F259" s="334">
        <f t="shared" ref="F259" si="150">F258/$G$9</f>
        <v>0.21839080459770116</v>
      </c>
      <c r="G259" s="334">
        <f t="shared" ref="G259" si="151">G258/$G$9</f>
        <v>0.36398467432950193</v>
      </c>
      <c r="H259" s="334">
        <f t="shared" ref="H259" si="152">H258/$G$9</f>
        <v>0.32567049808429116</v>
      </c>
      <c r="I259" s="134"/>
      <c r="J259" s="46"/>
      <c r="K259" s="46"/>
      <c r="L259" s="46"/>
      <c r="M259" s="7"/>
      <c r="N259" s="7"/>
      <c r="O259" s="7"/>
      <c r="P259" s="7"/>
      <c r="Q259" s="7"/>
      <c r="R259" s="7"/>
      <c r="S259" s="77"/>
      <c r="U259" s="77"/>
    </row>
    <row r="260" spans="2:21" s="23" customFormat="1" ht="5.25" customHeight="1">
      <c r="B260" s="327"/>
      <c r="C260" s="89"/>
      <c r="D260" s="90"/>
      <c r="E260" s="91"/>
      <c r="F260" s="91"/>
      <c r="H260" s="14"/>
      <c r="M260" s="14"/>
      <c r="N260" s="14"/>
      <c r="S260" s="77"/>
      <c r="U260" s="77"/>
    </row>
    <row r="261" spans="2:21" s="23" customFormat="1" ht="12" customHeight="1">
      <c r="B261" s="2" t="s">
        <v>11</v>
      </c>
      <c r="C261" s="15" t="s">
        <v>424</v>
      </c>
      <c r="D261" s="7"/>
      <c r="E261" s="7"/>
      <c r="F261" s="7"/>
      <c r="G261" s="46"/>
      <c r="H261" s="46"/>
      <c r="I261" s="46"/>
      <c r="J261" s="46"/>
      <c r="K261" s="46"/>
      <c r="L261" s="46"/>
      <c r="M261" s="46"/>
      <c r="N261" s="46"/>
      <c r="O261" s="7"/>
      <c r="P261" s="7"/>
      <c r="Q261" s="7"/>
      <c r="R261" s="7"/>
      <c r="S261" s="77"/>
      <c r="U261" s="77"/>
    </row>
    <row r="262" spans="2:21" s="23" customFormat="1" ht="5.25" customHeight="1">
      <c r="B262" s="7"/>
      <c r="C262" s="7"/>
      <c r="D262" s="46"/>
      <c r="E262" s="46"/>
      <c r="F262" s="46"/>
      <c r="G262" s="46"/>
      <c r="H262" s="46"/>
      <c r="I262" s="46"/>
      <c r="J262" s="46"/>
      <c r="K262" s="46"/>
      <c r="L262" s="46"/>
      <c r="M262" s="46"/>
      <c r="N262" s="46"/>
      <c r="O262" s="7"/>
      <c r="P262" s="7"/>
      <c r="Q262" s="7"/>
      <c r="R262" s="7"/>
      <c r="S262" s="77"/>
      <c r="U262" s="77"/>
    </row>
    <row r="263" spans="2:21" s="23" customFormat="1" ht="12" customHeight="1">
      <c r="B263" s="7"/>
      <c r="C263" s="323" t="s">
        <v>6</v>
      </c>
      <c r="D263" s="325">
        <v>0</v>
      </c>
      <c r="E263" s="328">
        <v>1</v>
      </c>
      <c r="F263" s="328">
        <v>2</v>
      </c>
      <c r="G263" s="328">
        <v>3</v>
      </c>
      <c r="H263" s="326">
        <v>4</v>
      </c>
      <c r="I263" s="46" t="s">
        <v>12</v>
      </c>
      <c r="J263" s="46"/>
      <c r="K263" s="46"/>
      <c r="L263" s="46"/>
      <c r="M263" s="46"/>
      <c r="N263" s="46"/>
      <c r="O263" s="7"/>
      <c r="P263" s="7"/>
      <c r="Q263" s="7"/>
      <c r="R263" s="7"/>
      <c r="S263" s="77"/>
      <c r="U263" s="77"/>
    </row>
    <row r="264" spans="2:21" s="23" customFormat="1" ht="12" customHeight="1">
      <c r="B264" s="7"/>
      <c r="C264" s="323"/>
      <c r="D264" s="117">
        <v>78</v>
      </c>
      <c r="E264" s="118">
        <v>45</v>
      </c>
      <c r="F264" s="118">
        <v>55</v>
      </c>
      <c r="G264" s="118">
        <v>41</v>
      </c>
      <c r="H264" s="119">
        <v>42</v>
      </c>
      <c r="I264" s="46"/>
      <c r="J264" s="46"/>
      <c r="K264" s="46"/>
      <c r="L264" s="46"/>
      <c r="M264" s="14"/>
      <c r="N264" s="116">
        <f>D264+E264+F264+G264+H264</f>
        <v>261</v>
      </c>
      <c r="P264" s="170">
        <f>($D$19*D264+$E$19*E264+$F$19*F264+$G$19*G264+$H$19*H264)/$G$9</f>
        <v>1.7088122605363985</v>
      </c>
      <c r="Q264" s="171"/>
      <c r="R264" s="174">
        <f>($D$24*H264+$E$24*G264+$F$24*F264+$G$24*E264+$H$24*D264)/$G$9</f>
        <v>2.2911877394636013</v>
      </c>
      <c r="S264" s="77"/>
      <c r="U264" s="77"/>
    </row>
    <row r="265" spans="2:21" s="23" customFormat="1" ht="12" customHeight="1">
      <c r="B265" s="7"/>
      <c r="C265" s="193" t="s">
        <v>259</v>
      </c>
      <c r="D265" s="334">
        <f t="shared" ref="D265" si="153">D264/$G$9</f>
        <v>0.2988505747126437</v>
      </c>
      <c r="E265" s="334">
        <f t="shared" ref="E265" si="154">E264/$G$9</f>
        <v>0.17241379310344829</v>
      </c>
      <c r="F265" s="334">
        <f t="shared" ref="F265" si="155">F264/$G$9</f>
        <v>0.21072796934865901</v>
      </c>
      <c r="G265" s="334">
        <f t="shared" ref="G265" si="156">G264/$G$9</f>
        <v>0.15708812260536398</v>
      </c>
      <c r="H265" s="334">
        <f t="shared" ref="H265" si="157">H264/$G$9</f>
        <v>0.16091954022988506</v>
      </c>
      <c r="I265" s="134"/>
      <c r="J265" s="46"/>
      <c r="K265" s="46"/>
      <c r="L265" s="46"/>
      <c r="M265" s="7"/>
      <c r="N265" s="7"/>
      <c r="O265" s="7"/>
      <c r="P265" s="7"/>
      <c r="Q265" s="7"/>
      <c r="R265" s="7"/>
      <c r="S265" s="77"/>
      <c r="U265" s="77"/>
    </row>
    <row r="266" spans="2:21" s="23" customFormat="1" ht="15" customHeight="1" thickBot="1">
      <c r="B266" s="84"/>
      <c r="C266" s="89"/>
      <c r="D266" s="90"/>
      <c r="E266" s="91"/>
      <c r="F266" s="91"/>
      <c r="H266" s="14"/>
      <c r="M266" s="14"/>
      <c r="N266" s="14"/>
      <c r="S266" s="77"/>
    </row>
    <row r="267" spans="2:21" s="23" customFormat="1" ht="21" customHeight="1" thickTop="1" thickBot="1">
      <c r="B267" s="84"/>
      <c r="C267" s="378" t="s">
        <v>201</v>
      </c>
      <c r="D267" s="379"/>
      <c r="E267" s="379"/>
      <c r="F267" s="379"/>
      <c r="G267" s="379"/>
      <c r="H267" s="379"/>
      <c r="I267" s="386">
        <f>R244</f>
        <v>3.2260536398467434</v>
      </c>
      <c r="J267" s="386"/>
      <c r="K267" s="396" t="s">
        <v>260</v>
      </c>
      <c r="L267" s="396"/>
      <c r="M267" s="396"/>
      <c r="N267" s="396"/>
      <c r="O267" s="396"/>
      <c r="P267" s="396"/>
      <c r="Q267" s="396"/>
      <c r="R267" s="397"/>
      <c r="S267" s="77"/>
    </row>
    <row r="268" spans="2:21" s="23" customFormat="1" ht="9.75" customHeight="1" thickTop="1">
      <c r="B268" s="84"/>
      <c r="C268" s="92"/>
      <c r="D268" s="92"/>
      <c r="E268" s="92"/>
      <c r="F268" s="92"/>
      <c r="G268" s="92"/>
      <c r="H268" s="14"/>
      <c r="I268" s="14"/>
      <c r="N268" s="77"/>
    </row>
    <row r="269" spans="2:21" s="7" customFormat="1" ht="18.75" customHeight="1">
      <c r="B269" s="93" t="s">
        <v>203</v>
      </c>
      <c r="C269" s="93"/>
      <c r="D269" s="93"/>
      <c r="E269" s="93"/>
      <c r="F269" s="93"/>
      <c r="G269" s="93"/>
      <c r="H269" s="93"/>
      <c r="I269" s="93"/>
      <c r="J269" s="93"/>
      <c r="K269" s="93"/>
      <c r="L269" s="93"/>
      <c r="M269" s="93"/>
      <c r="N269" s="93"/>
      <c r="O269" s="93"/>
      <c r="P269" s="93"/>
      <c r="Q269" s="93"/>
      <c r="R269" s="93"/>
      <c r="S269" s="93"/>
    </row>
    <row r="270" spans="2:21" s="7" customFormat="1" ht="6" customHeight="1">
      <c r="C270" s="23"/>
      <c r="D270" s="23"/>
      <c r="S270" s="49"/>
    </row>
    <row r="271" spans="2:21" s="7" customFormat="1">
      <c r="B271" s="16" t="s">
        <v>7</v>
      </c>
      <c r="C271" s="22" t="s">
        <v>204</v>
      </c>
      <c r="D271" s="23"/>
      <c r="E271" s="23"/>
      <c r="F271" s="23"/>
      <c r="G271" s="23"/>
      <c r="N271" s="85" t="s">
        <v>113</v>
      </c>
      <c r="P271" s="85" t="s">
        <v>114</v>
      </c>
      <c r="R271" s="194" t="s">
        <v>171</v>
      </c>
      <c r="S271" s="49"/>
    </row>
    <row r="272" spans="2:21" s="7" customFormat="1" ht="3.75" customHeight="1">
      <c r="C272" s="23"/>
      <c r="D272" s="23"/>
      <c r="S272" s="49"/>
    </row>
    <row r="273" spans="1:20" s="7" customFormat="1">
      <c r="C273" s="369" t="s">
        <v>31</v>
      </c>
      <c r="D273" s="370"/>
      <c r="E273" s="325">
        <v>0</v>
      </c>
      <c r="F273" s="328">
        <v>1</v>
      </c>
      <c r="G273" s="328">
        <v>2</v>
      </c>
      <c r="H273" s="328">
        <v>3</v>
      </c>
      <c r="I273" s="326">
        <v>4</v>
      </c>
      <c r="J273" s="367" t="s">
        <v>30</v>
      </c>
      <c r="K273" s="368"/>
      <c r="Q273" s="197"/>
      <c r="S273" s="197"/>
      <c r="T273" s="279" t="s">
        <v>488</v>
      </c>
    </row>
    <row r="274" spans="1:20" s="7" customFormat="1" ht="15" customHeight="1">
      <c r="C274" s="322"/>
      <c r="D274" s="330"/>
      <c r="E274" s="117">
        <v>215</v>
      </c>
      <c r="F274" s="118">
        <v>32</v>
      </c>
      <c r="G274" s="118">
        <v>9</v>
      </c>
      <c r="H274" s="118">
        <v>3</v>
      </c>
      <c r="I274" s="119">
        <v>2</v>
      </c>
      <c r="J274" s="46"/>
      <c r="K274" s="46"/>
      <c r="L274" s="46"/>
      <c r="M274" s="14"/>
      <c r="N274" s="116">
        <f>E274+F274+G274+H274+I274</f>
        <v>261</v>
      </c>
      <c r="O274" s="23"/>
      <c r="P274" s="170">
        <f>(E274*E273+F273*F274+G274*G273+H274*H273+I274*I273)/$G$9</f>
        <v>0.25670498084291188</v>
      </c>
      <c r="Q274" s="171"/>
      <c r="R274" s="174">
        <f>(E274*E273+F274*F273+G274*G273+H274*H273+I274*I273)/$G$9</f>
        <v>0.25670498084291188</v>
      </c>
      <c r="T274" s="278">
        <f>H275+I275</f>
        <v>1.9157088122605363E-2</v>
      </c>
    </row>
    <row r="275" spans="1:20" s="7" customFormat="1" ht="10.5" customHeight="1">
      <c r="C275" s="23"/>
      <c r="D275" s="193" t="s">
        <v>259</v>
      </c>
      <c r="E275" s="334">
        <f t="shared" ref="E275" si="158">E274/$G$9</f>
        <v>0.82375478927203061</v>
      </c>
      <c r="F275" s="334">
        <f t="shared" ref="F275" si="159">F274/$G$9</f>
        <v>0.12260536398467432</v>
      </c>
      <c r="G275" s="334">
        <f t="shared" ref="G275" si="160">G274/$G$9</f>
        <v>3.4482758620689655E-2</v>
      </c>
      <c r="H275" s="334">
        <f t="shared" ref="H275" si="161">H274/$G$9</f>
        <v>1.1494252873563218E-2</v>
      </c>
      <c r="I275" s="334">
        <f t="shared" ref="I275" si="162">I274/$G$9</f>
        <v>7.6628352490421452E-3</v>
      </c>
      <c r="J275" s="134"/>
      <c r="S275" s="49"/>
    </row>
    <row r="276" spans="1:20" s="7" customFormat="1">
      <c r="B276" s="2" t="s">
        <v>8</v>
      </c>
      <c r="C276" s="22" t="s">
        <v>425</v>
      </c>
      <c r="D276" s="23"/>
      <c r="S276" s="49"/>
    </row>
    <row r="277" spans="1:20" s="7" customFormat="1" ht="3.75" customHeight="1">
      <c r="C277" s="23"/>
      <c r="D277" s="23"/>
      <c r="S277" s="49"/>
    </row>
    <row r="278" spans="1:20" s="7" customFormat="1">
      <c r="C278" s="369" t="s">
        <v>31</v>
      </c>
      <c r="D278" s="370"/>
      <c r="E278" s="325">
        <v>0</v>
      </c>
      <c r="F278" s="328">
        <v>1</v>
      </c>
      <c r="G278" s="328">
        <v>2</v>
      </c>
      <c r="H278" s="328">
        <v>3</v>
      </c>
      <c r="I278" s="326">
        <v>4</v>
      </c>
      <c r="J278" s="367" t="s">
        <v>30</v>
      </c>
      <c r="K278" s="368"/>
      <c r="S278" s="49"/>
    </row>
    <row r="279" spans="1:20" s="7" customFormat="1" ht="15" customHeight="1">
      <c r="C279" s="322"/>
      <c r="D279" s="330"/>
      <c r="E279" s="117">
        <v>198</v>
      </c>
      <c r="F279" s="118">
        <v>28</v>
      </c>
      <c r="G279" s="118">
        <v>24</v>
      </c>
      <c r="H279" s="118">
        <v>7</v>
      </c>
      <c r="I279" s="119">
        <v>4</v>
      </c>
      <c r="J279" s="46"/>
      <c r="K279" s="46"/>
      <c r="L279" s="46"/>
      <c r="M279" s="14"/>
      <c r="N279" s="116">
        <f>E279+F279+G279+H279+I279</f>
        <v>261</v>
      </c>
      <c r="O279" s="23"/>
      <c r="P279" s="170">
        <f>(E279*E278+F278*F279+G279*G278+H279*H278+I279*I278)/$G$9</f>
        <v>0.43295019157088122</v>
      </c>
      <c r="Q279" s="171"/>
      <c r="R279" s="174">
        <f>(E279*E278+F279*F278+G279*G278+H279*H278+I279*I278)/$G$9</f>
        <v>0.43295019157088122</v>
      </c>
    </row>
    <row r="280" spans="1:20" s="7" customFormat="1" ht="10.5" customHeight="1">
      <c r="C280" s="23"/>
      <c r="D280" s="193" t="s">
        <v>259</v>
      </c>
      <c r="E280" s="334">
        <f t="shared" ref="E280" si="163">E279/$G$9</f>
        <v>0.75862068965517238</v>
      </c>
      <c r="F280" s="334">
        <f t="shared" ref="F280" si="164">F279/$G$9</f>
        <v>0.10727969348659004</v>
      </c>
      <c r="G280" s="334">
        <f t="shared" ref="G280" si="165">G279/$G$9</f>
        <v>9.1954022988505746E-2</v>
      </c>
      <c r="H280" s="334">
        <f t="shared" ref="H280" si="166">H279/$G$9</f>
        <v>2.681992337164751E-2</v>
      </c>
      <c r="I280" s="334">
        <f t="shared" ref="I280" si="167">I279/$G$9</f>
        <v>1.532567049808429E-2</v>
      </c>
      <c r="J280" s="134"/>
      <c r="S280" s="49"/>
    </row>
    <row r="281" spans="1:20" s="7" customFormat="1">
      <c r="A281" s="2"/>
      <c r="B281" s="2" t="s">
        <v>9</v>
      </c>
      <c r="C281" s="22" t="s">
        <v>37</v>
      </c>
      <c r="D281" s="23"/>
      <c r="S281" s="49"/>
    </row>
    <row r="282" spans="1:20" s="7" customFormat="1" ht="3.75" customHeight="1">
      <c r="A282" s="2"/>
      <c r="B282" s="2"/>
      <c r="C282" s="23"/>
      <c r="D282" s="23"/>
      <c r="S282" s="49"/>
    </row>
    <row r="283" spans="1:20" s="7" customFormat="1">
      <c r="A283" s="2"/>
      <c r="B283" s="2"/>
      <c r="C283" s="369" t="s">
        <v>31</v>
      </c>
      <c r="D283" s="370"/>
      <c r="E283" s="325">
        <v>0</v>
      </c>
      <c r="F283" s="328">
        <v>1</v>
      </c>
      <c r="G283" s="328">
        <v>2</v>
      </c>
      <c r="H283" s="328">
        <v>3</v>
      </c>
      <c r="I283" s="326">
        <v>4</v>
      </c>
      <c r="J283" s="367" t="s">
        <v>30</v>
      </c>
      <c r="K283" s="368"/>
      <c r="S283" s="49"/>
    </row>
    <row r="284" spans="1:20" s="7" customFormat="1" ht="15" customHeight="1">
      <c r="C284" s="322"/>
      <c r="D284" s="330"/>
      <c r="E284" s="117">
        <v>186</v>
      </c>
      <c r="F284" s="118">
        <v>22</v>
      </c>
      <c r="G284" s="118">
        <v>28</v>
      </c>
      <c r="H284" s="118">
        <v>14</v>
      </c>
      <c r="I284" s="119">
        <v>11</v>
      </c>
      <c r="J284" s="46"/>
      <c r="K284" s="46"/>
      <c r="L284" s="46"/>
      <c r="M284" s="14"/>
      <c r="N284" s="116">
        <f>E284+F284+G284+H284+I284</f>
        <v>261</v>
      </c>
      <c r="O284" s="23"/>
      <c r="P284" s="170">
        <f>(E284*E283+F283*F284+G284*G283+H284*H283+I284*I283)/$G$9</f>
        <v>0.62835249042145591</v>
      </c>
      <c r="Q284" s="171"/>
      <c r="R284" s="174">
        <f>(E284*E283+F284*F283+G284*G283+H284*H283+I284*I283)/$G$9</f>
        <v>0.62835249042145591</v>
      </c>
    </row>
    <row r="285" spans="1:20" s="7" customFormat="1" ht="10.5" customHeight="1">
      <c r="A285" s="2"/>
      <c r="B285" s="2"/>
      <c r="C285" s="23"/>
      <c r="D285" s="193" t="s">
        <v>259</v>
      </c>
      <c r="E285" s="334">
        <f t="shared" ref="E285" si="168">E284/$G$9</f>
        <v>0.71264367816091956</v>
      </c>
      <c r="F285" s="334">
        <f t="shared" ref="F285" si="169">F284/$G$9</f>
        <v>8.4291187739463605E-2</v>
      </c>
      <c r="G285" s="334">
        <f t="shared" ref="G285" si="170">G284/$G$9</f>
        <v>0.10727969348659004</v>
      </c>
      <c r="H285" s="334">
        <f t="shared" ref="H285" si="171">H284/$G$9</f>
        <v>5.3639846743295021E-2</v>
      </c>
      <c r="I285" s="334">
        <f t="shared" ref="I285" si="172">I284/$G$9</f>
        <v>4.2145593869731802E-2</v>
      </c>
      <c r="J285" s="134"/>
      <c r="S285" s="49"/>
    </row>
    <row r="286" spans="1:20" s="7" customFormat="1" ht="10.5" customHeight="1">
      <c r="A286" s="2"/>
      <c r="B286" s="2" t="s">
        <v>10</v>
      </c>
      <c r="C286" s="22" t="s">
        <v>38</v>
      </c>
      <c r="D286" s="23"/>
      <c r="S286" s="49"/>
    </row>
    <row r="287" spans="1:20" s="7" customFormat="1" ht="3.75" customHeight="1">
      <c r="A287" s="2"/>
      <c r="B287" s="2"/>
      <c r="C287" s="23"/>
      <c r="D287" s="23"/>
      <c r="S287" s="49"/>
    </row>
    <row r="288" spans="1:20" s="7" customFormat="1">
      <c r="A288" s="2"/>
      <c r="B288" s="2"/>
      <c r="C288" s="369" t="s">
        <v>31</v>
      </c>
      <c r="D288" s="370"/>
      <c r="E288" s="325">
        <v>0</v>
      </c>
      <c r="F288" s="328">
        <v>1</v>
      </c>
      <c r="G288" s="328">
        <v>2</v>
      </c>
      <c r="H288" s="328">
        <v>3</v>
      </c>
      <c r="I288" s="326">
        <v>4</v>
      </c>
      <c r="J288" s="367" t="s">
        <v>30</v>
      </c>
      <c r="K288" s="368"/>
      <c r="S288" s="49"/>
    </row>
    <row r="289" spans="1:20" s="7" customFormat="1" ht="15" customHeight="1">
      <c r="C289" s="322"/>
      <c r="D289" s="330"/>
      <c r="E289" s="117">
        <v>153</v>
      </c>
      <c r="F289" s="118">
        <v>42</v>
      </c>
      <c r="G289" s="118">
        <v>42</v>
      </c>
      <c r="H289" s="118">
        <v>19</v>
      </c>
      <c r="I289" s="119">
        <v>5</v>
      </c>
      <c r="J289" s="46"/>
      <c r="K289" s="46"/>
      <c r="L289" s="46"/>
      <c r="M289" s="14"/>
      <c r="N289" s="116">
        <f>E289+F289+G289+H289+I289</f>
        <v>261</v>
      </c>
      <c r="O289" s="23"/>
      <c r="P289" s="170">
        <f>(E289*E288+F288*F289+G289*G288+H289*H288+I289*I288)/$G$9</f>
        <v>0.77777777777777779</v>
      </c>
      <c r="Q289" s="171"/>
      <c r="R289" s="174">
        <f>(E289*E288+F289*F288+G289*G288+H289*H288+I289*I288)/$G$9</f>
        <v>0.77777777777777779</v>
      </c>
    </row>
    <row r="290" spans="1:20" s="7" customFormat="1" ht="10.5" customHeight="1">
      <c r="A290" s="2"/>
      <c r="B290" s="2"/>
      <c r="C290" s="23"/>
      <c r="D290" s="193" t="s">
        <v>259</v>
      </c>
      <c r="E290" s="334">
        <f t="shared" ref="E290" si="173">E289/$G$9</f>
        <v>0.58620689655172409</v>
      </c>
      <c r="F290" s="334">
        <f t="shared" ref="F290" si="174">F289/$G$9</f>
        <v>0.16091954022988506</v>
      </c>
      <c r="G290" s="334">
        <f t="shared" ref="G290" si="175">G289/$G$9</f>
        <v>0.16091954022988506</v>
      </c>
      <c r="H290" s="334">
        <f t="shared" ref="H290" si="176">H289/$G$9</f>
        <v>7.2796934865900387E-2</v>
      </c>
      <c r="I290" s="334">
        <f t="shared" ref="I290" si="177">I289/$G$9</f>
        <v>1.9157088122605363E-2</v>
      </c>
      <c r="J290" s="134"/>
      <c r="S290" s="49"/>
    </row>
    <row r="291" spans="1:20" s="7" customFormat="1">
      <c r="A291" s="2"/>
      <c r="B291" s="2" t="s">
        <v>11</v>
      </c>
      <c r="C291" s="22" t="s">
        <v>206</v>
      </c>
      <c r="D291" s="23"/>
      <c r="S291" s="49"/>
    </row>
    <row r="292" spans="1:20" s="7" customFormat="1" ht="3.75" customHeight="1">
      <c r="A292" s="2"/>
      <c r="B292" s="2"/>
      <c r="C292" s="23"/>
      <c r="D292" s="23"/>
      <c r="S292" s="49"/>
    </row>
    <row r="293" spans="1:20" s="7" customFormat="1">
      <c r="A293" s="2"/>
      <c r="B293" s="2"/>
      <c r="C293" s="369" t="s">
        <v>31</v>
      </c>
      <c r="D293" s="370"/>
      <c r="E293" s="325">
        <v>0</v>
      </c>
      <c r="F293" s="328">
        <v>1</v>
      </c>
      <c r="G293" s="328">
        <v>2</v>
      </c>
      <c r="H293" s="328">
        <v>3</v>
      </c>
      <c r="I293" s="326">
        <v>4</v>
      </c>
      <c r="J293" s="367" t="s">
        <v>30</v>
      </c>
      <c r="K293" s="368"/>
      <c r="S293" s="49"/>
    </row>
    <row r="294" spans="1:20" s="7" customFormat="1" ht="15" customHeight="1">
      <c r="C294" s="322"/>
      <c r="D294" s="330"/>
      <c r="E294" s="117">
        <v>144</v>
      </c>
      <c r="F294" s="118">
        <v>40</v>
      </c>
      <c r="G294" s="118">
        <v>39</v>
      </c>
      <c r="H294" s="118">
        <v>21</v>
      </c>
      <c r="I294" s="119">
        <v>17</v>
      </c>
      <c r="J294" s="46"/>
      <c r="K294" s="46"/>
      <c r="L294" s="46"/>
      <c r="M294" s="14"/>
      <c r="N294" s="116">
        <f>E294+F294+G294+H294+I294</f>
        <v>261</v>
      </c>
      <c r="O294" s="23"/>
      <c r="P294" s="170">
        <f>(E294*E293+F293*F294+G294*G293+H294*H293+I294*I293)/$G$9</f>
        <v>0.95402298850574707</v>
      </c>
      <c r="Q294" s="171"/>
      <c r="R294" s="174">
        <f>($E$273*E294+$F$273*F294+$G$273*G294+$H$273*H294+$I$273*I294)/$G$9</f>
        <v>0.95402298850574707</v>
      </c>
    </row>
    <row r="295" spans="1:20" s="7" customFormat="1" ht="10.5" customHeight="1">
      <c r="A295" s="2"/>
      <c r="B295" s="2"/>
      <c r="C295" s="23"/>
      <c r="D295" s="193" t="s">
        <v>259</v>
      </c>
      <c r="E295" s="334">
        <f t="shared" ref="E295" si="178">E294/$G$9</f>
        <v>0.55172413793103448</v>
      </c>
      <c r="F295" s="334">
        <f t="shared" ref="F295" si="179">F294/$G$9</f>
        <v>0.1532567049808429</v>
      </c>
      <c r="G295" s="334">
        <f t="shared" ref="G295" si="180">G294/$G$9</f>
        <v>0.14942528735632185</v>
      </c>
      <c r="H295" s="334">
        <f t="shared" ref="H295" si="181">H294/$G$9</f>
        <v>8.0459770114942528E-2</v>
      </c>
      <c r="I295" s="334">
        <f t="shared" ref="I295" si="182">I294/$G$9</f>
        <v>6.5134099616858232E-2</v>
      </c>
      <c r="J295" s="134"/>
      <c r="S295" s="49"/>
    </row>
    <row r="296" spans="1:20" s="7" customFormat="1">
      <c r="A296" s="2"/>
      <c r="B296" s="2" t="s">
        <v>13</v>
      </c>
      <c r="C296" s="22" t="s">
        <v>426</v>
      </c>
      <c r="D296" s="23"/>
      <c r="S296" s="49"/>
    </row>
    <row r="297" spans="1:20" s="7" customFormat="1" ht="3.75" customHeight="1">
      <c r="A297" s="2"/>
      <c r="B297" s="2"/>
      <c r="C297" s="23"/>
      <c r="D297" s="23"/>
      <c r="S297" s="49"/>
    </row>
    <row r="298" spans="1:20" s="7" customFormat="1">
      <c r="A298" s="2"/>
      <c r="B298" s="2"/>
      <c r="C298" s="369" t="s">
        <v>31</v>
      </c>
      <c r="D298" s="370"/>
      <c r="E298" s="325">
        <v>0</v>
      </c>
      <c r="F298" s="328">
        <v>1</v>
      </c>
      <c r="G298" s="328">
        <v>2</v>
      </c>
      <c r="H298" s="328">
        <v>3</v>
      </c>
      <c r="I298" s="326">
        <v>4</v>
      </c>
      <c r="J298" s="367" t="s">
        <v>30</v>
      </c>
      <c r="K298" s="368"/>
      <c r="S298" s="49"/>
      <c r="T298" s="279" t="s">
        <v>488</v>
      </c>
    </row>
    <row r="299" spans="1:20" s="7" customFormat="1" ht="15" customHeight="1">
      <c r="C299" s="322"/>
      <c r="D299" s="330"/>
      <c r="E299" s="117">
        <v>178</v>
      </c>
      <c r="F299" s="118">
        <v>30</v>
      </c>
      <c r="G299" s="118">
        <v>38</v>
      </c>
      <c r="H299" s="118">
        <v>8</v>
      </c>
      <c r="I299" s="119">
        <v>7</v>
      </c>
      <c r="J299" s="46"/>
      <c r="K299" s="46"/>
      <c r="L299" s="46"/>
      <c r="M299" s="14"/>
      <c r="N299" s="116">
        <f>E299+F299+G299+H299+I299</f>
        <v>261</v>
      </c>
      <c r="O299" s="23"/>
      <c r="P299" s="170">
        <f>(E299*E298+F298*F299+G299*G298+H299*H298+I299*I298)/$G$9</f>
        <v>0.6053639846743295</v>
      </c>
      <c r="Q299" s="171"/>
      <c r="R299" s="174">
        <f>($E$273*E299+$F$273*F299+$G$273*G299+$H$273*H299+$I$273*I299)/$G$9</f>
        <v>0.6053639846743295</v>
      </c>
      <c r="T299" s="278">
        <f>H305+I305</f>
        <v>7.662835249042145E-2</v>
      </c>
    </row>
    <row r="300" spans="1:20" s="7" customFormat="1" ht="10.5" customHeight="1">
      <c r="B300" s="2"/>
      <c r="C300" s="23"/>
      <c r="D300" s="193" t="s">
        <v>259</v>
      </c>
      <c r="E300" s="334">
        <f t="shared" ref="E300" si="183">E299/$G$9</f>
        <v>0.68199233716475094</v>
      </c>
      <c r="F300" s="334">
        <f t="shared" ref="F300" si="184">F299/$G$9</f>
        <v>0.11494252873563218</v>
      </c>
      <c r="G300" s="334">
        <f t="shared" ref="G300" si="185">G299/$G$9</f>
        <v>0.14559386973180077</v>
      </c>
      <c r="H300" s="334">
        <f t="shared" ref="H300" si="186">H299/$G$9</f>
        <v>3.0651340996168581E-2</v>
      </c>
      <c r="I300" s="334">
        <f t="shared" ref="I300" si="187">I299/$G$9</f>
        <v>2.681992337164751E-2</v>
      </c>
      <c r="J300" s="134"/>
      <c r="S300" s="49"/>
    </row>
    <row r="301" spans="1:20" s="7" customFormat="1">
      <c r="B301" s="2" t="s">
        <v>15</v>
      </c>
      <c r="C301" s="8" t="s">
        <v>39</v>
      </c>
      <c r="S301" s="49"/>
    </row>
    <row r="302" spans="1:20" s="7" customFormat="1" ht="3.75" customHeight="1">
      <c r="B302" s="2"/>
      <c r="S302" s="49"/>
    </row>
    <row r="303" spans="1:20" s="7" customFormat="1">
      <c r="B303" s="2"/>
      <c r="C303" s="371" t="s">
        <v>31</v>
      </c>
      <c r="D303" s="372"/>
      <c r="E303" s="325">
        <v>0</v>
      </c>
      <c r="F303" s="328">
        <v>1</v>
      </c>
      <c r="G303" s="328">
        <v>2</v>
      </c>
      <c r="H303" s="328">
        <v>3</v>
      </c>
      <c r="I303" s="326">
        <v>4</v>
      </c>
      <c r="J303" s="367" t="s">
        <v>30</v>
      </c>
      <c r="K303" s="368"/>
      <c r="S303" s="49"/>
    </row>
    <row r="304" spans="1:20" s="7" customFormat="1" ht="15" customHeight="1">
      <c r="C304" s="323"/>
      <c r="D304" s="35"/>
      <c r="E304" s="117">
        <v>204</v>
      </c>
      <c r="F304" s="118">
        <v>22</v>
      </c>
      <c r="G304" s="118">
        <v>15</v>
      </c>
      <c r="H304" s="118">
        <v>10</v>
      </c>
      <c r="I304" s="119">
        <v>10</v>
      </c>
      <c r="J304" s="46"/>
      <c r="K304" s="46"/>
      <c r="L304" s="46"/>
      <c r="M304" s="14"/>
      <c r="N304" s="116">
        <f>E304+F304+G304+H304+I304</f>
        <v>261</v>
      </c>
      <c r="O304" s="23"/>
      <c r="P304" s="170">
        <f>(E304*E303+F303*F304+G304*G303+H304*H303+I304*I303)/$G$9</f>
        <v>0.46743295019157088</v>
      </c>
      <c r="Q304" s="171"/>
      <c r="R304" s="174">
        <f>($E$273*E304+$F$273*F304+$G$273*G304+$H$273*H304+$I$273*I304)/$G$9</f>
        <v>0.46743295019157088</v>
      </c>
    </row>
    <row r="305" spans="2:20" s="7" customFormat="1" ht="10.5" customHeight="1">
      <c r="B305" s="2"/>
      <c r="C305" s="323"/>
      <c r="D305" s="193" t="s">
        <v>259</v>
      </c>
      <c r="E305" s="334">
        <f t="shared" ref="E305" si="188">E304/$G$9</f>
        <v>0.7816091954022989</v>
      </c>
      <c r="F305" s="334">
        <f t="shared" ref="F305" si="189">F304/$G$9</f>
        <v>8.4291187739463605E-2</v>
      </c>
      <c r="G305" s="334">
        <f t="shared" ref="G305" si="190">G304/$G$9</f>
        <v>5.7471264367816091E-2</v>
      </c>
      <c r="H305" s="334">
        <f t="shared" ref="H305" si="191">H304/$G$9</f>
        <v>3.8314176245210725E-2</v>
      </c>
      <c r="I305" s="334">
        <f t="shared" ref="I305" si="192">I304/$G$9</f>
        <v>3.8314176245210725E-2</v>
      </c>
      <c r="J305" s="134"/>
      <c r="K305" s="23"/>
      <c r="L305" s="23"/>
      <c r="M305" s="23"/>
      <c r="S305" s="49"/>
    </row>
    <row r="306" spans="2:20" s="7" customFormat="1">
      <c r="B306" s="2" t="s">
        <v>16</v>
      </c>
      <c r="C306" s="8" t="s">
        <v>70</v>
      </c>
      <c r="D306" s="23"/>
      <c r="E306" s="23"/>
      <c r="F306" s="23"/>
      <c r="G306" s="23"/>
      <c r="H306" s="23"/>
      <c r="I306" s="23"/>
      <c r="J306" s="23"/>
      <c r="K306" s="23"/>
      <c r="L306" s="23"/>
      <c r="M306" s="23"/>
      <c r="Q306" s="23"/>
      <c r="S306" s="49"/>
    </row>
    <row r="307" spans="2:20" s="7" customFormat="1" ht="3.75" customHeight="1">
      <c r="B307" s="2"/>
      <c r="S307" s="49"/>
    </row>
    <row r="308" spans="2:20" s="7" customFormat="1">
      <c r="B308" s="2"/>
      <c r="C308" s="369" t="s">
        <v>31</v>
      </c>
      <c r="D308" s="370"/>
      <c r="E308" s="325">
        <v>0</v>
      </c>
      <c r="F308" s="328">
        <v>1</v>
      </c>
      <c r="G308" s="328">
        <v>2</v>
      </c>
      <c r="H308" s="328">
        <v>3</v>
      </c>
      <c r="I308" s="326">
        <v>4</v>
      </c>
      <c r="J308" s="367" t="s">
        <v>30</v>
      </c>
      <c r="K308" s="368"/>
      <c r="S308" s="49"/>
      <c r="T308" s="279" t="s">
        <v>488</v>
      </c>
    </row>
    <row r="309" spans="2:20" s="7" customFormat="1" ht="15" customHeight="1">
      <c r="C309" s="322"/>
      <c r="D309" s="330"/>
      <c r="E309" s="117">
        <v>180</v>
      </c>
      <c r="F309" s="118">
        <v>21</v>
      </c>
      <c r="G309" s="118">
        <v>34</v>
      </c>
      <c r="H309" s="118">
        <v>15</v>
      </c>
      <c r="I309" s="119">
        <v>11</v>
      </c>
      <c r="J309" s="46"/>
      <c r="K309" s="46"/>
      <c r="L309" s="46"/>
      <c r="M309" s="14"/>
      <c r="N309" s="116">
        <f>E309+F309+G309+H309+I309</f>
        <v>261</v>
      </c>
      <c r="O309" s="23"/>
      <c r="P309" s="170">
        <f>(E309*E308+F308*F309+G309*G308+H309*H308+I309*I308)/$G$9</f>
        <v>0.68199233716475094</v>
      </c>
      <c r="Q309" s="171"/>
      <c r="R309" s="174">
        <f>($E$273*E309+$F$273*F309+$G$273*G309+$H$273*H309+$I$273*I309)/$G$9</f>
        <v>0.68199233716475094</v>
      </c>
      <c r="T309" s="278">
        <f>H310+I310</f>
        <v>9.9616858237547901E-2</v>
      </c>
    </row>
    <row r="310" spans="2:20" s="7" customFormat="1" ht="10.5" customHeight="1">
      <c r="B310" s="2"/>
      <c r="C310" s="322"/>
      <c r="D310" s="193" t="s">
        <v>259</v>
      </c>
      <c r="E310" s="334">
        <f t="shared" ref="E310" si="193">E309/$G$9</f>
        <v>0.68965517241379315</v>
      </c>
      <c r="F310" s="334">
        <f t="shared" ref="F310" si="194">F309/$G$9</f>
        <v>8.0459770114942528E-2</v>
      </c>
      <c r="G310" s="334">
        <f t="shared" ref="G310" si="195">G309/$G$9</f>
        <v>0.13026819923371646</v>
      </c>
      <c r="H310" s="334">
        <f t="shared" ref="H310" si="196">H309/$G$9</f>
        <v>5.7471264367816091E-2</v>
      </c>
      <c r="I310" s="334">
        <f t="shared" ref="I310" si="197">I309/$G$9</f>
        <v>4.2145593869731802E-2</v>
      </c>
      <c r="J310" s="134"/>
      <c r="S310" s="49"/>
    </row>
    <row r="311" spans="2:20" s="7" customFormat="1">
      <c r="B311" s="2" t="s">
        <v>19</v>
      </c>
      <c r="C311" s="8" t="s">
        <v>427</v>
      </c>
      <c r="S311" s="49"/>
    </row>
    <row r="312" spans="2:20" s="7" customFormat="1" ht="3.75" customHeight="1">
      <c r="B312" s="2"/>
      <c r="S312" s="49"/>
    </row>
    <row r="313" spans="2:20" s="7" customFormat="1">
      <c r="B313" s="2"/>
      <c r="C313" s="371" t="s">
        <v>31</v>
      </c>
      <c r="D313" s="372"/>
      <c r="E313" s="325">
        <v>0</v>
      </c>
      <c r="F313" s="328">
        <v>1</v>
      </c>
      <c r="G313" s="328">
        <v>2</v>
      </c>
      <c r="H313" s="328">
        <v>3</v>
      </c>
      <c r="I313" s="326">
        <v>4</v>
      </c>
      <c r="J313" s="367" t="s">
        <v>30</v>
      </c>
      <c r="K313" s="368"/>
      <c r="S313" s="49"/>
    </row>
    <row r="314" spans="2:20" s="7" customFormat="1" ht="15" customHeight="1">
      <c r="C314" s="322"/>
      <c r="D314" s="330"/>
      <c r="E314" s="117">
        <v>165</v>
      </c>
      <c r="F314" s="118">
        <v>26</v>
      </c>
      <c r="G314" s="118">
        <v>36</v>
      </c>
      <c r="H314" s="118">
        <v>13</v>
      </c>
      <c r="I314" s="119">
        <v>21</v>
      </c>
      <c r="J314" s="46"/>
      <c r="K314" s="46"/>
      <c r="L314" s="46"/>
      <c r="M314" s="14"/>
      <c r="N314" s="116">
        <f>E314+F314+G314+H314+I314</f>
        <v>261</v>
      </c>
      <c r="O314" s="23"/>
      <c r="P314" s="168">
        <f>(E314*E313+F313*F314+G314*G313+H314*H313+I314*I313)/$G$9</f>
        <v>0.84674329501915713</v>
      </c>
      <c r="Q314" s="169"/>
      <c r="R314" s="173">
        <f>($E$273*E314+$F$273*F314+$G$273*G314+$H$273*H314+$I$273*I314)/$G$9</f>
        <v>0.84674329501915713</v>
      </c>
    </row>
    <row r="315" spans="2:20" s="7" customFormat="1" ht="10.5" customHeight="1">
      <c r="B315" s="2"/>
      <c r="C315" s="322"/>
      <c r="D315" s="193" t="s">
        <v>259</v>
      </c>
      <c r="E315" s="334">
        <f t="shared" ref="E315" si="198">E314/$G$9</f>
        <v>0.63218390804597702</v>
      </c>
      <c r="F315" s="334">
        <f t="shared" ref="F315" si="199">F314/$G$9</f>
        <v>9.9616858237547887E-2</v>
      </c>
      <c r="G315" s="334">
        <f t="shared" ref="G315" si="200">G314/$G$9</f>
        <v>0.13793103448275862</v>
      </c>
      <c r="H315" s="334">
        <f t="shared" ref="H315" si="201">H314/$G$9</f>
        <v>4.9808429118773943E-2</v>
      </c>
      <c r="I315" s="334">
        <f t="shared" ref="I315" si="202">I314/$G$9</f>
        <v>8.0459770114942528E-2</v>
      </c>
      <c r="J315" s="134"/>
      <c r="K315" s="323"/>
      <c r="S315" s="49"/>
    </row>
    <row r="316" spans="2:20" s="23" customFormat="1" ht="3.75" customHeight="1">
      <c r="B316" s="16"/>
      <c r="C316" s="322"/>
      <c r="D316" s="190"/>
      <c r="E316" s="161"/>
      <c r="F316" s="161"/>
      <c r="G316" s="161"/>
      <c r="H316" s="161"/>
      <c r="I316" s="161"/>
      <c r="K316" s="322"/>
      <c r="S316" s="77"/>
    </row>
    <row r="317" spans="2:20" s="23" customFormat="1" ht="14.25" customHeight="1">
      <c r="B317" s="2" t="s">
        <v>20</v>
      </c>
      <c r="C317" s="8" t="s">
        <v>428</v>
      </c>
      <c r="D317" s="7"/>
      <c r="E317" s="7"/>
      <c r="F317" s="7"/>
      <c r="G317" s="7"/>
      <c r="H317" s="7"/>
      <c r="I317" s="7"/>
      <c r="J317" s="7"/>
      <c r="K317" s="7"/>
      <c r="L317" s="7"/>
      <c r="M317" s="7"/>
      <c r="N317" s="7"/>
      <c r="O317" s="7"/>
      <c r="P317" s="7"/>
      <c r="Q317" s="7"/>
      <c r="R317" s="7"/>
      <c r="S317" s="77"/>
    </row>
    <row r="318" spans="2:20" s="23" customFormat="1" ht="6" customHeight="1">
      <c r="B318" s="2"/>
      <c r="C318" s="7"/>
      <c r="D318" s="7"/>
      <c r="E318" s="7"/>
      <c r="F318" s="7"/>
      <c r="G318" s="7"/>
      <c r="H318" s="7"/>
      <c r="I318" s="7"/>
      <c r="J318" s="7"/>
      <c r="K318" s="7"/>
      <c r="L318" s="7"/>
      <c r="M318" s="7"/>
      <c r="N318" s="7"/>
      <c r="O318" s="7"/>
      <c r="P318" s="7"/>
      <c r="Q318" s="7"/>
      <c r="R318" s="7"/>
      <c r="S318" s="77"/>
    </row>
    <row r="319" spans="2:20" s="23" customFormat="1" ht="14.25" customHeight="1">
      <c r="B319" s="2"/>
      <c r="C319" s="371" t="s">
        <v>31</v>
      </c>
      <c r="D319" s="372"/>
      <c r="E319" s="325">
        <v>0</v>
      </c>
      <c r="F319" s="328">
        <v>1</v>
      </c>
      <c r="G319" s="328">
        <v>2</v>
      </c>
      <c r="H319" s="328">
        <v>3</v>
      </c>
      <c r="I319" s="326">
        <v>4</v>
      </c>
      <c r="J319" s="367" t="s">
        <v>30</v>
      </c>
      <c r="K319" s="368"/>
      <c r="L319" s="7"/>
      <c r="M319" s="7"/>
      <c r="N319" s="7"/>
      <c r="O319" s="7"/>
      <c r="P319" s="7"/>
      <c r="Q319" s="7"/>
      <c r="R319" s="7"/>
      <c r="S319" s="77"/>
    </row>
    <row r="320" spans="2:20" s="23" customFormat="1" ht="14.25" customHeight="1">
      <c r="B320" s="7"/>
      <c r="C320" s="322"/>
      <c r="D320" s="330"/>
      <c r="E320" s="117">
        <v>177</v>
      </c>
      <c r="F320" s="118">
        <v>36</v>
      </c>
      <c r="G320" s="118">
        <v>22</v>
      </c>
      <c r="H320" s="118">
        <v>16</v>
      </c>
      <c r="I320" s="119">
        <v>10</v>
      </c>
      <c r="J320" s="46"/>
      <c r="K320" s="46"/>
      <c r="L320" s="46"/>
      <c r="M320" s="14"/>
      <c r="N320" s="116">
        <f>E320+F320+G320+H320+I320</f>
        <v>261</v>
      </c>
      <c r="P320" s="168">
        <f>(E320*E319+F319*F320+G320*G319+H320*H319+I320*I319)/$G$9</f>
        <v>0.64367816091954022</v>
      </c>
      <c r="Q320" s="169"/>
      <c r="R320" s="173">
        <f>($E$273*E320+$F$273*F320+$G$273*G320+$H$273*H320+$I$273*I320)/$G$9</f>
        <v>0.64367816091954022</v>
      </c>
      <c r="S320" s="77"/>
    </row>
    <row r="321" spans="2:19" s="23" customFormat="1" ht="13.5" customHeight="1">
      <c r="B321" s="16"/>
      <c r="C321" s="322"/>
      <c r="D321" s="193" t="s">
        <v>259</v>
      </c>
      <c r="E321" s="334">
        <f t="shared" ref="E321" si="203">E320/$G$9</f>
        <v>0.67816091954022983</v>
      </c>
      <c r="F321" s="334">
        <f t="shared" ref="F321" si="204">F320/$G$9</f>
        <v>0.13793103448275862</v>
      </c>
      <c r="G321" s="334">
        <f t="shared" ref="G321" si="205">G320/$G$9</f>
        <v>8.4291187739463605E-2</v>
      </c>
      <c r="H321" s="334">
        <f t="shared" ref="H321" si="206">H320/$G$9</f>
        <v>6.1302681992337162E-2</v>
      </c>
      <c r="I321" s="334">
        <f t="shared" ref="I321" si="207">I320/$G$9</f>
        <v>3.8314176245210725E-2</v>
      </c>
      <c r="J321" s="134"/>
      <c r="K321" s="322"/>
      <c r="S321" s="77"/>
    </row>
    <row r="322" spans="2:19" s="7" customFormat="1">
      <c r="B322" s="2" t="s">
        <v>22</v>
      </c>
      <c r="C322" s="8" t="s">
        <v>48</v>
      </c>
      <c r="D322" s="8"/>
      <c r="E322" s="8"/>
      <c r="F322" s="8"/>
      <c r="K322" s="323"/>
      <c r="S322" s="49"/>
    </row>
    <row r="323" spans="2:19" s="7" customFormat="1" ht="3.75" customHeight="1">
      <c r="B323" s="2"/>
      <c r="C323" s="323"/>
      <c r="D323" s="323"/>
      <c r="K323" s="323"/>
      <c r="S323" s="49"/>
    </row>
    <row r="324" spans="2:19" s="7" customFormat="1">
      <c r="B324" s="2"/>
      <c r="C324" s="369" t="s">
        <v>31</v>
      </c>
      <c r="D324" s="370"/>
      <c r="E324" s="325">
        <v>0</v>
      </c>
      <c r="F324" s="328">
        <v>1</v>
      </c>
      <c r="G324" s="328">
        <v>2</v>
      </c>
      <c r="H324" s="328">
        <v>3</v>
      </c>
      <c r="I324" s="326">
        <v>4</v>
      </c>
      <c r="J324" s="367" t="s">
        <v>30</v>
      </c>
      <c r="K324" s="368"/>
      <c r="S324" s="49"/>
    </row>
    <row r="325" spans="2:19" s="7" customFormat="1" ht="15" customHeight="1">
      <c r="C325" s="322"/>
      <c r="D325" s="330"/>
      <c r="E325" s="117">
        <v>138</v>
      </c>
      <c r="F325" s="118">
        <v>51</v>
      </c>
      <c r="G325" s="118">
        <v>43</v>
      </c>
      <c r="H325" s="118">
        <v>12</v>
      </c>
      <c r="I325" s="119">
        <v>17</v>
      </c>
      <c r="J325" s="46"/>
      <c r="K325" s="46"/>
      <c r="L325" s="46"/>
      <c r="M325" s="14"/>
      <c r="N325" s="116">
        <f>E325+F325+G325+H325+I325</f>
        <v>261</v>
      </c>
      <c r="O325" s="23"/>
      <c r="P325" s="170">
        <f>(E325*E324+F324*F325+G325*G324+H325*H324+I325*I324)/$G$9</f>
        <v>0.92337164750957856</v>
      </c>
      <c r="Q325" s="171"/>
      <c r="R325" s="174">
        <f>($E$273*E325+$F$273*F325+$G$273*G325+$H$273*H325+$I$273*I325)/$G$9</f>
        <v>0.92337164750957856</v>
      </c>
    </row>
    <row r="326" spans="2:19" s="7" customFormat="1" ht="10.5" customHeight="1">
      <c r="B326" s="2"/>
      <c r="C326" s="23"/>
      <c r="D326" s="193" t="s">
        <v>259</v>
      </c>
      <c r="E326" s="334">
        <f t="shared" ref="E326" si="208">E325/$G$9</f>
        <v>0.52873563218390807</v>
      </c>
      <c r="F326" s="334">
        <f t="shared" ref="F326" si="209">F325/$G$9</f>
        <v>0.19540229885057472</v>
      </c>
      <c r="G326" s="334">
        <f t="shared" ref="G326" si="210">G325/$G$9</f>
        <v>0.16475095785440613</v>
      </c>
      <c r="H326" s="334">
        <f t="shared" ref="H326" si="211">H325/$G$9</f>
        <v>4.5977011494252873E-2</v>
      </c>
      <c r="I326" s="334">
        <f t="shared" ref="I326" si="212">I325/$G$9</f>
        <v>6.5134099616858232E-2</v>
      </c>
      <c r="J326" s="134"/>
      <c r="S326" s="49"/>
    </row>
    <row r="327" spans="2:19" s="7" customFormat="1" ht="15" customHeight="1">
      <c r="B327" s="2" t="s">
        <v>21</v>
      </c>
      <c r="C327" s="8" t="s">
        <v>209</v>
      </c>
      <c r="D327" s="8"/>
      <c r="E327" s="8"/>
      <c r="F327" s="8"/>
      <c r="K327" s="323"/>
      <c r="S327" s="49"/>
    </row>
    <row r="328" spans="2:19" s="7" customFormat="1" ht="4.5" customHeight="1">
      <c r="B328" s="2"/>
      <c r="C328" s="323"/>
      <c r="D328" s="323"/>
      <c r="K328" s="323"/>
      <c r="S328" s="49"/>
    </row>
    <row r="329" spans="2:19" s="7" customFormat="1" ht="15" customHeight="1">
      <c r="B329" s="2"/>
      <c r="C329" s="369" t="s">
        <v>31</v>
      </c>
      <c r="D329" s="370"/>
      <c r="E329" s="325">
        <v>0</v>
      </c>
      <c r="F329" s="328">
        <v>1</v>
      </c>
      <c r="G329" s="328">
        <v>2</v>
      </c>
      <c r="H329" s="328">
        <v>3</v>
      </c>
      <c r="I329" s="326">
        <v>4</v>
      </c>
      <c r="J329" s="367" t="s">
        <v>30</v>
      </c>
      <c r="K329" s="368"/>
      <c r="S329" s="49"/>
    </row>
    <row r="330" spans="2:19" s="7" customFormat="1" ht="15" customHeight="1">
      <c r="C330" s="322"/>
      <c r="D330" s="330"/>
      <c r="E330" s="117">
        <v>201</v>
      </c>
      <c r="F330" s="118">
        <v>23</v>
      </c>
      <c r="G330" s="118">
        <v>15</v>
      </c>
      <c r="H330" s="118">
        <v>10</v>
      </c>
      <c r="I330" s="119">
        <v>12</v>
      </c>
      <c r="J330" s="46"/>
      <c r="K330" s="46"/>
      <c r="L330" s="46"/>
      <c r="M330" s="14"/>
      <c r="N330" s="116">
        <f>E330+F330+G330+H330+I330</f>
        <v>261</v>
      </c>
      <c r="O330" s="23"/>
      <c r="P330" s="170">
        <f>(E330*E329+F329*F330+G330*G329+H330*H329+I330*I329)/$G$9</f>
        <v>0.50191570881226055</v>
      </c>
      <c r="Q330" s="171"/>
      <c r="R330" s="174">
        <f>($E$273*E330+$F$273*F330+$G$273*G330+$H$273*H330+$I$273*I330)/$G$9</f>
        <v>0.50191570881226055</v>
      </c>
    </row>
    <row r="331" spans="2:19" s="7" customFormat="1" ht="10.5" customHeight="1">
      <c r="C331" s="322"/>
      <c r="D331" s="193" t="s">
        <v>259</v>
      </c>
      <c r="E331" s="334">
        <f t="shared" ref="E331" si="213">E330/$G$9</f>
        <v>0.77011494252873558</v>
      </c>
      <c r="F331" s="334">
        <f t="shared" ref="F331" si="214">F330/$G$9</f>
        <v>8.8122605363984668E-2</v>
      </c>
      <c r="G331" s="334">
        <f t="shared" ref="G331" si="215">G330/$G$9</f>
        <v>5.7471264367816091E-2</v>
      </c>
      <c r="H331" s="334">
        <f t="shared" ref="H331" si="216">H330/$G$9</f>
        <v>3.8314176245210725E-2</v>
      </c>
      <c r="I331" s="334">
        <f t="shared" ref="I331" si="217">I330/$G$9</f>
        <v>4.5977011494252873E-2</v>
      </c>
      <c r="J331" s="134"/>
      <c r="K331" s="46"/>
      <c r="L331" s="46"/>
      <c r="M331" s="14"/>
      <c r="N331" s="14"/>
      <c r="O331" s="23"/>
      <c r="P331" s="23"/>
    </row>
    <row r="332" spans="2:19" s="7" customFormat="1" ht="15" customHeight="1">
      <c r="B332" s="2" t="s">
        <v>36</v>
      </c>
      <c r="C332" s="8" t="s">
        <v>212</v>
      </c>
      <c r="D332" s="8"/>
      <c r="E332" s="8"/>
      <c r="F332" s="8"/>
      <c r="K332" s="323"/>
      <c r="S332" s="49"/>
    </row>
    <row r="333" spans="2:19" s="7" customFormat="1" ht="3" customHeight="1">
      <c r="B333" s="2"/>
      <c r="C333" s="323"/>
      <c r="D333" s="323"/>
      <c r="K333" s="323"/>
      <c r="S333" s="49"/>
    </row>
    <row r="334" spans="2:19" s="7" customFormat="1" ht="15" customHeight="1">
      <c r="B334" s="2"/>
      <c r="C334" s="369" t="s">
        <v>31</v>
      </c>
      <c r="D334" s="370"/>
      <c r="E334" s="325">
        <v>0</v>
      </c>
      <c r="F334" s="328">
        <v>1</v>
      </c>
      <c r="G334" s="328">
        <v>2</v>
      </c>
      <c r="H334" s="328">
        <v>3</v>
      </c>
      <c r="I334" s="326">
        <v>4</v>
      </c>
      <c r="J334" s="367" t="s">
        <v>30</v>
      </c>
      <c r="K334" s="368"/>
      <c r="S334" s="49"/>
    </row>
    <row r="335" spans="2:19" s="7" customFormat="1" ht="15" customHeight="1">
      <c r="C335" s="322"/>
      <c r="D335" s="330"/>
      <c r="E335" s="117">
        <v>205</v>
      </c>
      <c r="F335" s="118">
        <v>8</v>
      </c>
      <c r="G335" s="118">
        <v>8</v>
      </c>
      <c r="H335" s="118">
        <v>9</v>
      </c>
      <c r="I335" s="119">
        <v>31</v>
      </c>
      <c r="J335" s="46"/>
      <c r="K335" s="46"/>
      <c r="L335" s="46"/>
      <c r="M335" s="14"/>
      <c r="N335" s="116">
        <f>E335+F335+G335+H335+I335</f>
        <v>261</v>
      </c>
      <c r="O335" s="23"/>
      <c r="P335" s="170">
        <f>(E335*E334+F334*F335+G335*G334+H335*H334+I335*I334)/$G$9</f>
        <v>0.67049808429118773</v>
      </c>
      <c r="Q335" s="171"/>
      <c r="R335" s="174">
        <f>($E$273*E335+$F$273*F335+$G$273*G335+$H$273*H335+$I$273*I335)/$G$9</f>
        <v>0.67049808429118773</v>
      </c>
      <c r="S335" s="171"/>
    </row>
    <row r="336" spans="2:19" s="7" customFormat="1" ht="9.75" customHeight="1">
      <c r="C336" s="322"/>
      <c r="D336" s="193" t="s">
        <v>259</v>
      </c>
      <c r="E336" s="334">
        <f t="shared" ref="E336" si="218">E335/$G$9</f>
        <v>0.78544061302681989</v>
      </c>
      <c r="F336" s="334">
        <f t="shared" ref="F336" si="219">F335/$G$9</f>
        <v>3.0651340996168581E-2</v>
      </c>
      <c r="G336" s="334">
        <f t="shared" ref="G336" si="220">G335/$G$9</f>
        <v>3.0651340996168581E-2</v>
      </c>
      <c r="H336" s="334">
        <f t="shared" ref="H336" si="221">H335/$G$9</f>
        <v>3.4482758620689655E-2</v>
      </c>
      <c r="I336" s="334">
        <f t="shared" ref="I336" si="222">I335/$G$9</f>
        <v>0.11877394636015326</v>
      </c>
      <c r="J336" s="134"/>
      <c r="L336" s="46"/>
      <c r="M336" s="14"/>
      <c r="N336" s="14"/>
      <c r="O336" s="23"/>
      <c r="P336" s="23"/>
    </row>
    <row r="337" spans="2:24" s="7" customFormat="1" ht="15.75" thickBot="1">
      <c r="C337" s="195"/>
      <c r="D337" s="38"/>
      <c r="E337" s="35"/>
      <c r="F337" s="35"/>
      <c r="G337" s="35"/>
      <c r="H337" s="35"/>
      <c r="I337" s="88"/>
      <c r="J337" s="46"/>
      <c r="K337" s="46"/>
      <c r="L337" s="46"/>
      <c r="M337" s="14"/>
    </row>
    <row r="338" spans="2:24" s="7" customFormat="1" ht="21" customHeight="1" thickTop="1" thickBot="1">
      <c r="C338" s="378" t="s">
        <v>118</v>
      </c>
      <c r="D338" s="379"/>
      <c r="E338" s="379"/>
      <c r="F338" s="379"/>
      <c r="G338" s="379"/>
      <c r="H338" s="379"/>
      <c r="I338" s="386">
        <f>(R335+R330+R325+R320+R314+R309+R304+R299+R294+R289+R284+R279+R274)/13</f>
        <v>0.64544650751547306</v>
      </c>
      <c r="J338" s="386"/>
      <c r="K338" s="405" t="s">
        <v>112</v>
      </c>
      <c r="L338" s="405"/>
      <c r="M338" s="405"/>
      <c r="N338" s="405"/>
      <c r="O338" s="405"/>
      <c r="P338" s="405"/>
      <c r="Q338" s="405"/>
      <c r="R338" s="406"/>
      <c r="X338" s="58"/>
    </row>
    <row r="339" spans="2:24" s="7" customFormat="1" ht="9" customHeight="1" thickTop="1">
      <c r="S339" s="49"/>
    </row>
    <row r="340" spans="2:24" s="7" customFormat="1" ht="18.75" customHeight="1">
      <c r="B340" s="93" t="s">
        <v>216</v>
      </c>
      <c r="C340" s="93"/>
      <c r="D340" s="93"/>
      <c r="E340" s="93"/>
      <c r="F340" s="93"/>
      <c r="G340" s="93"/>
      <c r="H340" s="93"/>
      <c r="I340" s="93"/>
      <c r="J340" s="93"/>
      <c r="K340" s="93"/>
      <c r="L340" s="93"/>
      <c r="M340" s="93"/>
      <c r="N340" s="93"/>
      <c r="O340" s="93"/>
      <c r="P340" s="93"/>
      <c r="Q340" s="93"/>
      <c r="R340" s="93"/>
      <c r="S340" s="94"/>
      <c r="T340" s="94"/>
      <c r="U340" s="94"/>
    </row>
    <row r="341" spans="2:24" s="7" customFormat="1" ht="6" customHeight="1">
      <c r="C341" s="23"/>
      <c r="D341" s="23"/>
      <c r="S341" s="49"/>
    </row>
    <row r="342" spans="2:24" s="7" customFormat="1">
      <c r="B342" s="2" t="s">
        <v>7</v>
      </c>
      <c r="C342" s="22" t="s">
        <v>40</v>
      </c>
      <c r="D342" s="23"/>
      <c r="N342" s="85" t="s">
        <v>113</v>
      </c>
      <c r="P342" s="85" t="s">
        <v>114</v>
      </c>
      <c r="R342" s="194" t="s">
        <v>171</v>
      </c>
      <c r="S342" s="49"/>
    </row>
    <row r="343" spans="2:24" s="7" customFormat="1" ht="3.75" customHeight="1">
      <c r="C343" s="23"/>
      <c r="D343" s="23"/>
      <c r="S343" s="49"/>
    </row>
    <row r="344" spans="2:24" s="7" customFormat="1">
      <c r="C344" s="369" t="s">
        <v>31</v>
      </c>
      <c r="D344" s="370"/>
      <c r="E344" s="325">
        <v>0</v>
      </c>
      <c r="F344" s="328">
        <v>1</v>
      </c>
      <c r="G344" s="328">
        <v>2</v>
      </c>
      <c r="H344" s="328">
        <v>3</v>
      </c>
      <c r="I344" s="326">
        <v>4</v>
      </c>
      <c r="J344" s="367" t="s">
        <v>30</v>
      </c>
      <c r="K344" s="368"/>
      <c r="Q344" s="197"/>
      <c r="S344" s="197"/>
      <c r="T344" s="279" t="s">
        <v>492</v>
      </c>
    </row>
    <row r="345" spans="2:24" s="7" customFormat="1" ht="15" customHeight="1">
      <c r="C345" s="322"/>
      <c r="D345" s="330"/>
      <c r="E345" s="117">
        <v>194</v>
      </c>
      <c r="F345" s="118">
        <v>20</v>
      </c>
      <c r="G345" s="118">
        <v>25</v>
      </c>
      <c r="H345" s="118">
        <v>11</v>
      </c>
      <c r="I345" s="119">
        <v>11</v>
      </c>
      <c r="J345" s="46"/>
      <c r="K345" s="46"/>
      <c r="L345" s="46"/>
      <c r="M345" s="14"/>
      <c r="N345" s="116">
        <f>E345+F345+G345+H345+I345</f>
        <v>261</v>
      </c>
      <c r="O345" s="23"/>
      <c r="P345" s="170">
        <f>(E345*E344+F344*F345+G345*G344+H345*H344+I345*I344)/$G$9</f>
        <v>0.56321839080459768</v>
      </c>
      <c r="Q345" s="171"/>
      <c r="R345" s="174">
        <f>($E$273*E345+$F$273*F345+$G$273*G345+$H$273*H345+$I$273*I345)/$G$9</f>
        <v>0.56321839080459768</v>
      </c>
      <c r="T345" s="278">
        <f>H346+I346</f>
        <v>8.4291187739463605E-2</v>
      </c>
    </row>
    <row r="346" spans="2:24" s="7" customFormat="1" ht="9" customHeight="1">
      <c r="C346" s="23"/>
      <c r="D346" s="193" t="s">
        <v>259</v>
      </c>
      <c r="E346" s="334">
        <f t="shared" ref="E346" si="223">E345/$G$9</f>
        <v>0.74329501915708818</v>
      </c>
      <c r="F346" s="334">
        <f t="shared" ref="F346" si="224">F345/$G$9</f>
        <v>7.662835249042145E-2</v>
      </c>
      <c r="G346" s="334">
        <f t="shared" ref="G346" si="225">G345/$G$9</f>
        <v>9.5785440613026823E-2</v>
      </c>
      <c r="H346" s="334">
        <f t="shared" ref="H346" si="226">H345/$G$9</f>
        <v>4.2145593869731802E-2</v>
      </c>
      <c r="I346" s="334">
        <f t="shared" ref="I346" si="227">I345/$G$9</f>
        <v>4.2145593869731802E-2</v>
      </c>
      <c r="J346" s="134"/>
      <c r="S346" s="49"/>
    </row>
    <row r="347" spans="2:24" s="7" customFormat="1">
      <c r="B347" s="2" t="s">
        <v>8</v>
      </c>
      <c r="C347" s="22" t="s">
        <v>41</v>
      </c>
      <c r="D347" s="23"/>
      <c r="O347" s="23"/>
      <c r="P347" s="23"/>
      <c r="S347" s="49"/>
    </row>
    <row r="348" spans="2:24" s="7" customFormat="1" ht="4.5" customHeight="1">
      <c r="C348" s="23"/>
      <c r="D348" s="23"/>
      <c r="O348" s="23"/>
      <c r="P348" s="23"/>
      <c r="S348" s="49"/>
    </row>
    <row r="349" spans="2:24" s="7" customFormat="1">
      <c r="C349" s="369" t="s">
        <v>31</v>
      </c>
      <c r="D349" s="370"/>
      <c r="E349" s="325">
        <v>0</v>
      </c>
      <c r="F349" s="328">
        <v>1</v>
      </c>
      <c r="G349" s="328">
        <v>2</v>
      </c>
      <c r="H349" s="328">
        <v>3</v>
      </c>
      <c r="I349" s="326">
        <v>4</v>
      </c>
      <c r="J349" s="367" t="s">
        <v>30</v>
      </c>
      <c r="K349" s="368"/>
      <c r="O349" s="23"/>
      <c r="P349" s="23"/>
      <c r="S349" s="49"/>
      <c r="T349" s="279" t="s">
        <v>492</v>
      </c>
    </row>
    <row r="350" spans="2:24" s="7" customFormat="1" ht="15" customHeight="1">
      <c r="C350" s="322"/>
      <c r="D350" s="330"/>
      <c r="E350" s="117">
        <v>194</v>
      </c>
      <c r="F350" s="118">
        <v>17</v>
      </c>
      <c r="G350" s="118">
        <v>21</v>
      </c>
      <c r="H350" s="118">
        <v>8</v>
      </c>
      <c r="I350" s="119">
        <v>21</v>
      </c>
      <c r="J350" s="46"/>
      <c r="K350" s="46"/>
      <c r="L350" s="46"/>
      <c r="M350" s="14"/>
      <c r="N350" s="116">
        <f>E350+F350+G350+H350+I350</f>
        <v>261</v>
      </c>
      <c r="O350" s="23"/>
      <c r="P350" s="170">
        <f>(E350*E349+F349*F350+G350*G349+H350*H349+I350*I349)/$G$9</f>
        <v>0.63984674329501912</v>
      </c>
      <c r="Q350" s="171"/>
      <c r="R350" s="174">
        <f>($E$273*E350+$F$273*F350+$G$273*G350+$H$273*H350+$I$273*I350)/$G$9</f>
        <v>0.63984674329501912</v>
      </c>
      <c r="T350" s="278">
        <f>H351+I351</f>
        <v>0.1111111111111111</v>
      </c>
    </row>
    <row r="351" spans="2:24" s="7" customFormat="1" ht="9.75" customHeight="1">
      <c r="C351" s="23"/>
      <c r="D351" s="193" t="s">
        <v>259</v>
      </c>
      <c r="E351" s="334">
        <f t="shared" ref="E351" si="228">E350/$G$9</f>
        <v>0.74329501915708818</v>
      </c>
      <c r="F351" s="334">
        <f t="shared" ref="F351" si="229">F350/$G$9</f>
        <v>6.5134099616858232E-2</v>
      </c>
      <c r="G351" s="334">
        <f t="shared" ref="G351" si="230">G350/$G$9</f>
        <v>8.0459770114942528E-2</v>
      </c>
      <c r="H351" s="334">
        <f t="shared" ref="H351" si="231">H350/$G$9</f>
        <v>3.0651340996168581E-2</v>
      </c>
      <c r="I351" s="334">
        <f t="shared" ref="I351" si="232">I350/$G$9</f>
        <v>8.0459770114942528E-2</v>
      </c>
      <c r="J351" s="134"/>
      <c r="S351" s="49"/>
    </row>
    <row r="352" spans="2:24" s="7" customFormat="1">
      <c r="B352" s="2" t="s">
        <v>9</v>
      </c>
      <c r="C352" s="22" t="s">
        <v>42</v>
      </c>
      <c r="D352" s="23"/>
      <c r="S352" s="49"/>
    </row>
    <row r="353" spans="2:20" s="7" customFormat="1" ht="3.75" customHeight="1">
      <c r="B353" s="2"/>
      <c r="C353" s="23"/>
      <c r="D353" s="23"/>
      <c r="S353" s="49"/>
    </row>
    <row r="354" spans="2:20" s="7" customFormat="1">
      <c r="B354" s="2"/>
      <c r="C354" s="369" t="s">
        <v>31</v>
      </c>
      <c r="D354" s="370"/>
      <c r="E354" s="325">
        <v>0</v>
      </c>
      <c r="F354" s="328">
        <v>1</v>
      </c>
      <c r="G354" s="328">
        <v>2</v>
      </c>
      <c r="H354" s="328">
        <v>3</v>
      </c>
      <c r="I354" s="326">
        <v>4</v>
      </c>
      <c r="J354" s="367" t="s">
        <v>30</v>
      </c>
      <c r="K354" s="368"/>
      <c r="S354" s="49"/>
      <c r="T354" s="279" t="s">
        <v>492</v>
      </c>
    </row>
    <row r="355" spans="2:20" s="7" customFormat="1" ht="15" customHeight="1">
      <c r="C355" s="322"/>
      <c r="D355" s="330"/>
      <c r="E355" s="117">
        <v>244</v>
      </c>
      <c r="F355" s="118">
        <v>8</v>
      </c>
      <c r="G355" s="118">
        <v>3</v>
      </c>
      <c r="H355" s="118">
        <v>1</v>
      </c>
      <c r="I355" s="119">
        <v>5</v>
      </c>
      <c r="J355" s="46"/>
      <c r="K355" s="46"/>
      <c r="L355" s="46"/>
      <c r="M355" s="14"/>
      <c r="N355" s="116">
        <f>E355+F355+G355+H355+I355</f>
        <v>261</v>
      </c>
      <c r="O355" s="23"/>
      <c r="P355" s="170">
        <f>(E355*E354+F354*F355+G355*G354+H355*H354+I355*I354)/$G$9</f>
        <v>0.1417624521072797</v>
      </c>
      <c r="Q355" s="171"/>
      <c r="R355" s="174">
        <f>($E$273*E355+$F$273*F355+$G$273*G355+$H$273*H355+$I$273*I355)/$G$9</f>
        <v>0.1417624521072797</v>
      </c>
      <c r="T355" s="278">
        <f>H356+I356</f>
        <v>2.2988505747126436E-2</v>
      </c>
    </row>
    <row r="356" spans="2:20" s="7" customFormat="1" ht="10.5" customHeight="1">
      <c r="B356" s="2"/>
      <c r="C356" s="23"/>
      <c r="D356" s="193" t="s">
        <v>259</v>
      </c>
      <c r="E356" s="334">
        <f t="shared" ref="E356" si="233">E355/$G$9</f>
        <v>0.93486590038314177</v>
      </c>
      <c r="F356" s="334">
        <f t="shared" ref="F356" si="234">F355/$G$9</f>
        <v>3.0651340996168581E-2</v>
      </c>
      <c r="G356" s="334">
        <f t="shared" ref="G356" si="235">G355/$G$9</f>
        <v>1.1494252873563218E-2</v>
      </c>
      <c r="H356" s="334">
        <f t="shared" ref="H356" si="236">H355/$G$9</f>
        <v>3.8314176245210726E-3</v>
      </c>
      <c r="I356" s="334">
        <f t="shared" ref="I356" si="237">I355/$G$9</f>
        <v>1.9157088122605363E-2</v>
      </c>
      <c r="J356" s="134"/>
      <c r="S356" s="49"/>
    </row>
    <row r="357" spans="2:20" s="7" customFormat="1">
      <c r="B357" s="2" t="s">
        <v>10</v>
      </c>
      <c r="C357" s="22" t="s">
        <v>43</v>
      </c>
      <c r="D357" s="23"/>
      <c r="S357" s="49"/>
    </row>
    <row r="358" spans="2:20" s="7" customFormat="1" ht="3.75" customHeight="1">
      <c r="B358" s="2"/>
      <c r="C358" s="23"/>
      <c r="D358" s="23"/>
      <c r="S358" s="49"/>
    </row>
    <row r="359" spans="2:20" s="7" customFormat="1">
      <c r="B359" s="2"/>
      <c r="C359" s="369" t="s">
        <v>31</v>
      </c>
      <c r="D359" s="370"/>
      <c r="E359" s="325">
        <v>0</v>
      </c>
      <c r="F359" s="328">
        <v>1</v>
      </c>
      <c r="G359" s="328">
        <v>2</v>
      </c>
      <c r="H359" s="328">
        <v>3</v>
      </c>
      <c r="I359" s="326">
        <v>4</v>
      </c>
      <c r="J359" s="367" t="s">
        <v>30</v>
      </c>
      <c r="K359" s="368"/>
      <c r="S359" s="49"/>
      <c r="T359" s="279" t="s">
        <v>492</v>
      </c>
    </row>
    <row r="360" spans="2:20" s="7" customFormat="1" ht="15" customHeight="1">
      <c r="C360" s="322"/>
      <c r="D360" s="330"/>
      <c r="E360" s="117">
        <v>215</v>
      </c>
      <c r="F360" s="118">
        <v>14</v>
      </c>
      <c r="G360" s="118">
        <v>12</v>
      </c>
      <c r="H360" s="118">
        <v>10</v>
      </c>
      <c r="I360" s="119">
        <v>10</v>
      </c>
      <c r="J360" s="46"/>
      <c r="K360" s="46"/>
      <c r="L360" s="46"/>
      <c r="M360" s="14"/>
      <c r="N360" s="116">
        <f>E360+F360+G360+H360+I360</f>
        <v>261</v>
      </c>
      <c r="O360" s="23"/>
      <c r="P360" s="170">
        <f>(E360*E359+F359*F360+G360*G359+H360*H359+I360*I359)/$G$9</f>
        <v>0.41379310344827586</v>
      </c>
      <c r="Q360" s="171"/>
      <c r="R360" s="174">
        <f>($E$273*E360+$F$273*F360+$G$273*G360+$H$273*H360+$I$273*I360)/$G$9</f>
        <v>0.41379310344827586</v>
      </c>
      <c r="T360" s="278">
        <f>H361+I361</f>
        <v>7.662835249042145E-2</v>
      </c>
    </row>
    <row r="361" spans="2:20" s="7" customFormat="1" ht="11.25" customHeight="1">
      <c r="B361" s="2"/>
      <c r="C361" s="322"/>
      <c r="D361" s="193" t="s">
        <v>259</v>
      </c>
      <c r="E361" s="334">
        <f t="shared" ref="E361" si="238">E360/$G$9</f>
        <v>0.82375478927203061</v>
      </c>
      <c r="F361" s="334">
        <f t="shared" ref="F361" si="239">F360/$G$9</f>
        <v>5.3639846743295021E-2</v>
      </c>
      <c r="G361" s="334">
        <f t="shared" ref="G361" si="240">G360/$G$9</f>
        <v>4.5977011494252873E-2</v>
      </c>
      <c r="H361" s="334">
        <f t="shared" ref="H361" si="241">H360/$G$9</f>
        <v>3.8314176245210725E-2</v>
      </c>
      <c r="I361" s="334">
        <f t="shared" ref="I361" si="242">I360/$G$9</f>
        <v>3.8314176245210725E-2</v>
      </c>
      <c r="J361" s="134"/>
      <c r="K361" s="323"/>
      <c r="S361" s="49"/>
    </row>
    <row r="362" spans="2:20" s="7" customFormat="1">
      <c r="B362" s="2" t="s">
        <v>11</v>
      </c>
      <c r="C362" s="22" t="s">
        <v>224</v>
      </c>
      <c r="D362" s="23"/>
      <c r="S362" s="49"/>
    </row>
    <row r="363" spans="2:20" s="7" customFormat="1" ht="3.75" customHeight="1">
      <c r="B363" s="2"/>
      <c r="C363" s="23"/>
      <c r="D363" s="23"/>
      <c r="S363" s="49"/>
    </row>
    <row r="364" spans="2:20" s="7" customFormat="1">
      <c r="B364" s="2"/>
      <c r="C364" s="369" t="s">
        <v>31</v>
      </c>
      <c r="D364" s="370"/>
      <c r="E364" s="325">
        <v>0</v>
      </c>
      <c r="F364" s="328">
        <v>1</v>
      </c>
      <c r="G364" s="328">
        <v>2</v>
      </c>
      <c r="H364" s="328">
        <v>3</v>
      </c>
      <c r="I364" s="326">
        <v>4</v>
      </c>
      <c r="J364" s="367" t="s">
        <v>30</v>
      </c>
      <c r="K364" s="368"/>
      <c r="S364" s="49"/>
      <c r="T364" s="279" t="s">
        <v>492</v>
      </c>
    </row>
    <row r="365" spans="2:20" s="7" customFormat="1" ht="15" customHeight="1">
      <c r="C365" s="322"/>
      <c r="D365" s="330"/>
      <c r="E365" s="117">
        <v>214</v>
      </c>
      <c r="F365" s="118">
        <v>18</v>
      </c>
      <c r="G365" s="118">
        <v>19</v>
      </c>
      <c r="H365" s="118">
        <v>4</v>
      </c>
      <c r="I365" s="119">
        <v>6</v>
      </c>
      <c r="J365" s="46"/>
      <c r="K365" s="46"/>
      <c r="L365" s="46"/>
      <c r="M365" s="14"/>
      <c r="N365" s="116">
        <f>E365+F365+G365+H365+I365</f>
        <v>261</v>
      </c>
      <c r="O365" s="23"/>
      <c r="P365" s="170">
        <f>(E365*E364+F364*F365+G365*G364+H365*H364+I365*I364)/$G$9</f>
        <v>0.35249042145593867</v>
      </c>
      <c r="Q365" s="171"/>
      <c r="R365" s="174">
        <f>($E$273*E365+$F$273*F365+$G$273*G365+$H$273*H365+$I$273*I365)/$G$9</f>
        <v>0.35249042145593867</v>
      </c>
      <c r="T365" s="278">
        <f>I366+H366</f>
        <v>3.8314176245210725E-2</v>
      </c>
    </row>
    <row r="366" spans="2:20" s="7" customFormat="1" ht="9.75" customHeight="1">
      <c r="B366" s="2"/>
      <c r="C366" s="322"/>
      <c r="D366" s="193" t="s">
        <v>259</v>
      </c>
      <c r="E366" s="334">
        <f t="shared" ref="E366" si="243">E365/$G$9</f>
        <v>0.81992337164750961</v>
      </c>
      <c r="F366" s="334">
        <f t="shared" ref="F366" si="244">F365/$G$9</f>
        <v>6.8965517241379309E-2</v>
      </c>
      <c r="G366" s="334">
        <f t="shared" ref="G366" si="245">G365/$G$9</f>
        <v>7.2796934865900387E-2</v>
      </c>
      <c r="H366" s="334">
        <f t="shared" ref="H366" si="246">H365/$G$9</f>
        <v>1.532567049808429E-2</v>
      </c>
      <c r="I366" s="334">
        <f t="shared" ref="I366" si="247">I365/$G$9</f>
        <v>2.2988505747126436E-2</v>
      </c>
      <c r="J366" s="134"/>
      <c r="K366" s="323"/>
      <c r="S366" s="49"/>
    </row>
    <row r="367" spans="2:20" s="7" customFormat="1">
      <c r="B367" s="2" t="s">
        <v>13</v>
      </c>
      <c r="C367" s="22" t="s">
        <v>44</v>
      </c>
      <c r="D367" s="23"/>
      <c r="S367" s="49"/>
    </row>
    <row r="368" spans="2:20" s="7" customFormat="1" ht="3.75" customHeight="1">
      <c r="B368" s="2"/>
      <c r="C368" s="23"/>
      <c r="D368" s="23"/>
      <c r="S368" s="49"/>
    </row>
    <row r="369" spans="1:20" s="7" customFormat="1">
      <c r="B369" s="2"/>
      <c r="C369" s="369" t="s">
        <v>31</v>
      </c>
      <c r="D369" s="370"/>
      <c r="E369" s="325">
        <v>0</v>
      </c>
      <c r="F369" s="328">
        <v>1</v>
      </c>
      <c r="G369" s="328">
        <v>2</v>
      </c>
      <c r="H369" s="328">
        <v>3</v>
      </c>
      <c r="I369" s="326">
        <v>4</v>
      </c>
      <c r="J369" s="367" t="s">
        <v>30</v>
      </c>
      <c r="K369" s="368"/>
      <c r="S369" s="49"/>
      <c r="T369" s="285" t="s">
        <v>493</v>
      </c>
    </row>
    <row r="370" spans="1:20" s="7" customFormat="1" ht="15" customHeight="1">
      <c r="C370" s="322"/>
      <c r="D370" s="330"/>
      <c r="E370" s="117">
        <v>164</v>
      </c>
      <c r="F370" s="118">
        <v>30</v>
      </c>
      <c r="G370" s="118">
        <v>26</v>
      </c>
      <c r="H370" s="118">
        <v>14</v>
      </c>
      <c r="I370" s="119">
        <v>27</v>
      </c>
      <c r="J370" s="46"/>
      <c r="K370" s="46"/>
      <c r="L370" s="46"/>
      <c r="M370" s="14"/>
      <c r="N370" s="116">
        <f>E370+F370+G370+H370+I370</f>
        <v>261</v>
      </c>
      <c r="O370" s="23"/>
      <c r="P370" s="170">
        <f>(E370*E369+F369*F370+G370*G369+H370*H369+I370*I369)/$G$9</f>
        <v>0.88888888888888884</v>
      </c>
      <c r="Q370" s="171"/>
      <c r="R370" s="174">
        <f>($E$273*E370+$F$273*F370+$G$273*G370+$H$273*H370+$I$273*I370)/$G$9</f>
        <v>0.88888888888888884</v>
      </c>
      <c r="T370" s="278">
        <f>H371+I371</f>
        <v>0.15708812260536398</v>
      </c>
    </row>
    <row r="371" spans="1:20" s="7" customFormat="1" ht="10.5" customHeight="1">
      <c r="B371" s="2"/>
      <c r="C371" s="322"/>
      <c r="D371" s="193" t="s">
        <v>259</v>
      </c>
      <c r="E371" s="334">
        <f t="shared" ref="E371" si="248">E370/$G$9</f>
        <v>0.62835249042145591</v>
      </c>
      <c r="F371" s="334">
        <f t="shared" ref="F371" si="249">F370/$G$9</f>
        <v>0.11494252873563218</v>
      </c>
      <c r="G371" s="334">
        <f t="shared" ref="G371" si="250">G370/$G$9</f>
        <v>9.9616858237547887E-2</v>
      </c>
      <c r="H371" s="334">
        <f t="shared" ref="H371" si="251">H370/$G$9</f>
        <v>5.3639846743295021E-2</v>
      </c>
      <c r="I371" s="334">
        <f t="shared" ref="I371" si="252">I370/$G$9</f>
        <v>0.10344827586206896</v>
      </c>
      <c r="J371" s="134"/>
      <c r="K371" s="323"/>
      <c r="S371" s="49"/>
    </row>
    <row r="372" spans="1:20" s="7" customFormat="1">
      <c r="B372" s="2" t="s">
        <v>15</v>
      </c>
      <c r="C372" s="22" t="s">
        <v>69</v>
      </c>
      <c r="D372" s="23"/>
      <c r="S372" s="49"/>
    </row>
    <row r="373" spans="1:20" s="7" customFormat="1" ht="3.75" customHeight="1">
      <c r="B373" s="2"/>
      <c r="C373" s="23"/>
      <c r="D373" s="23"/>
      <c r="S373" s="49"/>
    </row>
    <row r="374" spans="1:20" s="7" customFormat="1">
      <c r="B374" s="2"/>
      <c r="C374" s="369" t="s">
        <v>31</v>
      </c>
      <c r="D374" s="370"/>
      <c r="E374" s="325">
        <v>0</v>
      </c>
      <c r="F374" s="328">
        <v>1</v>
      </c>
      <c r="G374" s="328">
        <v>2</v>
      </c>
      <c r="H374" s="328">
        <v>3</v>
      </c>
      <c r="I374" s="326">
        <v>4</v>
      </c>
      <c r="J374" s="367" t="s">
        <v>30</v>
      </c>
      <c r="K374" s="368"/>
      <c r="S374" s="49"/>
    </row>
    <row r="375" spans="1:20" s="7" customFormat="1" ht="15" customHeight="1">
      <c r="C375" s="322"/>
      <c r="D375" s="330"/>
      <c r="E375" s="117">
        <v>172</v>
      </c>
      <c r="F375" s="118">
        <v>42</v>
      </c>
      <c r="G375" s="118">
        <v>23</v>
      </c>
      <c r="H375" s="118">
        <v>11</v>
      </c>
      <c r="I375" s="119">
        <v>13</v>
      </c>
      <c r="J375" s="46"/>
      <c r="K375" s="46"/>
      <c r="L375" s="46"/>
      <c r="M375" s="14"/>
      <c r="N375" s="116">
        <f>E375+F375+G375+H375+I375</f>
        <v>261</v>
      </c>
      <c r="O375" s="23"/>
      <c r="P375" s="170">
        <f>(E375*E374+F374*F375+G375*G374+H375*H374+I375*I374)/$G$9</f>
        <v>0.66283524904214564</v>
      </c>
      <c r="Q375" s="171"/>
      <c r="R375" s="174">
        <f>($E$273*E375+$F$273*F375+$G$273*G375+$H$273*H375+$I$273*I375)/$G$9</f>
        <v>0.66283524904214564</v>
      </c>
    </row>
    <row r="376" spans="1:20" s="7" customFormat="1" ht="9.75" customHeight="1">
      <c r="B376" s="2"/>
      <c r="C376" s="322"/>
      <c r="D376" s="193" t="s">
        <v>259</v>
      </c>
      <c r="E376" s="334">
        <f t="shared" ref="E376" si="253">E375/$G$9</f>
        <v>0.65900383141762453</v>
      </c>
      <c r="F376" s="334">
        <f t="shared" ref="F376" si="254">F375/$G$9</f>
        <v>0.16091954022988506</v>
      </c>
      <c r="G376" s="334">
        <f t="shared" ref="G376" si="255">G375/$G$9</f>
        <v>8.8122605363984668E-2</v>
      </c>
      <c r="H376" s="334">
        <f t="shared" ref="H376" si="256">H375/$G$9</f>
        <v>4.2145593869731802E-2</v>
      </c>
      <c r="I376" s="334">
        <f t="shared" ref="I376" si="257">I375/$G$9</f>
        <v>4.9808429118773943E-2</v>
      </c>
      <c r="J376" s="134"/>
      <c r="K376" s="323"/>
      <c r="S376" s="49"/>
    </row>
    <row r="377" spans="1:20" s="7" customFormat="1">
      <c r="A377" s="2"/>
      <c r="B377" s="2" t="s">
        <v>16</v>
      </c>
      <c r="C377" s="22" t="s">
        <v>217</v>
      </c>
      <c r="D377" s="23"/>
      <c r="O377" s="23"/>
      <c r="P377" s="23"/>
      <c r="S377" s="49"/>
    </row>
    <row r="378" spans="1:20" s="7" customFormat="1" ht="3.75" customHeight="1">
      <c r="A378" s="2"/>
      <c r="B378" s="2"/>
      <c r="C378" s="23"/>
      <c r="D378" s="23"/>
      <c r="S378" s="49"/>
    </row>
    <row r="379" spans="1:20" s="7" customFormat="1">
      <c r="A379" s="2"/>
      <c r="B379" s="2"/>
      <c r="C379" s="369" t="s">
        <v>31</v>
      </c>
      <c r="D379" s="370"/>
      <c r="E379" s="325">
        <v>0</v>
      </c>
      <c r="F379" s="328">
        <v>1</v>
      </c>
      <c r="G379" s="328">
        <v>2</v>
      </c>
      <c r="H379" s="328">
        <v>3</v>
      </c>
      <c r="I379" s="326">
        <v>4</v>
      </c>
      <c r="J379" s="367" t="s">
        <v>30</v>
      </c>
      <c r="K379" s="368"/>
      <c r="S379" s="49"/>
      <c r="T379" s="285" t="s">
        <v>493</v>
      </c>
    </row>
    <row r="380" spans="1:20" s="7" customFormat="1" ht="15" customHeight="1">
      <c r="C380" s="322"/>
      <c r="D380" s="330"/>
      <c r="E380" s="117">
        <v>232</v>
      </c>
      <c r="F380" s="118">
        <v>7</v>
      </c>
      <c r="G380" s="118">
        <v>3</v>
      </c>
      <c r="H380" s="118">
        <v>5</v>
      </c>
      <c r="I380" s="119">
        <v>14</v>
      </c>
      <c r="J380" s="46"/>
      <c r="K380" s="46"/>
      <c r="L380" s="46"/>
      <c r="M380" s="14"/>
      <c r="N380" s="116">
        <f>E380+F380+G380+H380+I380</f>
        <v>261</v>
      </c>
      <c r="O380" s="23"/>
      <c r="P380" s="170">
        <f>(E380*E379+F379*F380+G380*G379+H380*H379+I380*I379)/$G$9</f>
        <v>0.32183908045977011</v>
      </c>
      <c r="Q380" s="171"/>
      <c r="R380" s="174">
        <f>($E$273*E380+$F$273*F380+$G$273*G380+$H$273*H380+$I$273*I380)/$G$9</f>
        <v>0.32183908045977011</v>
      </c>
      <c r="T380" s="278">
        <f>H381+I381</f>
        <v>7.2796934865900387E-2</v>
      </c>
    </row>
    <row r="381" spans="1:20" s="7" customFormat="1" ht="9" customHeight="1">
      <c r="A381" s="2"/>
      <c r="B381" s="2"/>
      <c r="C381" s="322"/>
      <c r="D381" s="193" t="s">
        <v>259</v>
      </c>
      <c r="E381" s="334">
        <f t="shared" ref="E381" si="258">E380/$G$9</f>
        <v>0.88888888888888884</v>
      </c>
      <c r="F381" s="334">
        <f t="shared" ref="F381" si="259">F380/$G$9</f>
        <v>2.681992337164751E-2</v>
      </c>
      <c r="G381" s="334">
        <f t="shared" ref="G381" si="260">G380/$G$9</f>
        <v>1.1494252873563218E-2</v>
      </c>
      <c r="H381" s="334">
        <f t="shared" ref="H381" si="261">H380/$G$9</f>
        <v>1.9157088122605363E-2</v>
      </c>
      <c r="I381" s="334">
        <f t="shared" ref="I381" si="262">I380/$G$9</f>
        <v>5.3639846743295021E-2</v>
      </c>
      <c r="J381" s="134"/>
      <c r="K381" s="323"/>
      <c r="S381" s="49"/>
    </row>
    <row r="382" spans="1:20" s="7" customFormat="1">
      <c r="A382" s="2"/>
      <c r="B382" s="2" t="s">
        <v>19</v>
      </c>
      <c r="C382" s="22" t="s">
        <v>218</v>
      </c>
      <c r="D382" s="23"/>
      <c r="S382" s="49"/>
    </row>
    <row r="383" spans="1:20" s="7" customFormat="1" ht="3.75" customHeight="1">
      <c r="A383" s="2"/>
      <c r="B383" s="2"/>
      <c r="C383" s="23"/>
      <c r="D383" s="23"/>
      <c r="S383" s="49"/>
    </row>
    <row r="384" spans="1:20" s="7" customFormat="1">
      <c r="A384" s="2"/>
      <c r="B384" s="2"/>
      <c r="C384" s="369" t="s">
        <v>31</v>
      </c>
      <c r="D384" s="370"/>
      <c r="E384" s="325">
        <v>0</v>
      </c>
      <c r="F384" s="328">
        <v>1</v>
      </c>
      <c r="G384" s="328">
        <v>2</v>
      </c>
      <c r="H384" s="328">
        <v>3</v>
      </c>
      <c r="I384" s="326">
        <v>4</v>
      </c>
      <c r="J384" s="367" t="s">
        <v>30</v>
      </c>
      <c r="K384" s="368"/>
      <c r="S384" s="49"/>
      <c r="T384" s="279" t="s">
        <v>492</v>
      </c>
    </row>
    <row r="385" spans="1:20" s="7" customFormat="1" ht="15" customHeight="1">
      <c r="C385" s="322"/>
      <c r="D385" s="330"/>
      <c r="E385" s="117">
        <v>223</v>
      </c>
      <c r="F385" s="118">
        <v>16</v>
      </c>
      <c r="G385" s="118">
        <v>13</v>
      </c>
      <c r="H385" s="118">
        <v>7</v>
      </c>
      <c r="I385" s="119">
        <v>2</v>
      </c>
      <c r="J385" s="46"/>
      <c r="K385" s="46"/>
      <c r="L385" s="46"/>
      <c r="M385" s="14"/>
      <c r="N385" s="116">
        <f>E385+F385+G385+H385+I385</f>
        <v>261</v>
      </c>
      <c r="O385" s="23"/>
      <c r="P385" s="170">
        <f>(E385*E384+F384*F385+G385*G384+H385*H384+I385*I384)/$G$9</f>
        <v>0.27203065134099619</v>
      </c>
      <c r="Q385" s="171"/>
      <c r="R385" s="174">
        <f>($E$273*E385+$F$273*F385+$G$273*G385+$H$273*H385+$I$273*I385)/$G$9</f>
        <v>0.27203065134099619</v>
      </c>
      <c r="T385" s="278">
        <f>H386+I386</f>
        <v>3.4482758620689655E-2</v>
      </c>
    </row>
    <row r="386" spans="1:20" s="7" customFormat="1" ht="9.75" customHeight="1">
      <c r="A386" s="2"/>
      <c r="B386" s="2"/>
      <c r="C386" s="23"/>
      <c r="D386" s="193" t="s">
        <v>259</v>
      </c>
      <c r="E386" s="334">
        <f t="shared" ref="E386" si="263">E385/$G$9</f>
        <v>0.85440613026819923</v>
      </c>
      <c r="F386" s="334">
        <f t="shared" ref="F386" si="264">F385/$G$9</f>
        <v>6.1302681992337162E-2</v>
      </c>
      <c r="G386" s="334">
        <f t="shared" ref="G386" si="265">G385/$G$9</f>
        <v>4.9808429118773943E-2</v>
      </c>
      <c r="H386" s="334">
        <f t="shared" ref="H386" si="266">H385/$G$9</f>
        <v>2.681992337164751E-2</v>
      </c>
      <c r="I386" s="334">
        <f t="shared" ref="I386" si="267">I385/$G$9</f>
        <v>7.6628352490421452E-3</v>
      </c>
      <c r="J386" s="134"/>
      <c r="S386" s="49"/>
    </row>
    <row r="387" spans="1:20" s="7" customFormat="1">
      <c r="A387" s="2"/>
      <c r="B387" s="2" t="s">
        <v>20</v>
      </c>
      <c r="C387" s="22" t="s">
        <v>219</v>
      </c>
      <c r="D387" s="23"/>
      <c r="S387" s="49"/>
    </row>
    <row r="388" spans="1:20" s="7" customFormat="1" ht="3.75" customHeight="1">
      <c r="A388" s="2"/>
      <c r="B388" s="2"/>
      <c r="C388" s="23"/>
      <c r="D388" s="23"/>
      <c r="S388" s="49"/>
    </row>
    <row r="389" spans="1:20" s="7" customFormat="1">
      <c r="A389" s="2"/>
      <c r="B389" s="2"/>
      <c r="C389" s="369" t="s">
        <v>31</v>
      </c>
      <c r="D389" s="370"/>
      <c r="E389" s="325">
        <v>0</v>
      </c>
      <c r="F389" s="328">
        <v>1</v>
      </c>
      <c r="G389" s="328">
        <v>2</v>
      </c>
      <c r="H389" s="328">
        <v>3</v>
      </c>
      <c r="I389" s="326">
        <v>4</v>
      </c>
      <c r="J389" s="367" t="s">
        <v>30</v>
      </c>
      <c r="K389" s="368"/>
      <c r="S389" s="49"/>
      <c r="T389" s="285" t="s">
        <v>493</v>
      </c>
    </row>
    <row r="390" spans="1:20" s="7" customFormat="1" ht="15" customHeight="1">
      <c r="C390" s="322"/>
      <c r="D390" s="330"/>
      <c r="E390" s="117">
        <v>245</v>
      </c>
      <c r="F390" s="118">
        <v>8</v>
      </c>
      <c r="G390" s="118">
        <v>1</v>
      </c>
      <c r="H390" s="118">
        <v>4</v>
      </c>
      <c r="I390" s="119">
        <v>3</v>
      </c>
      <c r="J390" s="46"/>
      <c r="K390" s="46"/>
      <c r="L390" s="46"/>
      <c r="M390" s="14"/>
      <c r="N390" s="116">
        <f>E390+F390+G390+H390+I390</f>
        <v>261</v>
      </c>
      <c r="O390" s="23"/>
      <c r="P390" s="170">
        <f>(E390*E389+F389*F390+G390*G389+H390*H389+I390*I389)/$G$9</f>
        <v>0.13026819923371646</v>
      </c>
      <c r="Q390" s="171"/>
      <c r="R390" s="174">
        <f>($E$273*E390+$F$273*F390+$G$273*G390+$H$273*H390+$I$273*I390)/$G$9</f>
        <v>0.13026819923371646</v>
      </c>
      <c r="T390" s="278">
        <f>H391+I391</f>
        <v>2.6819923371647507E-2</v>
      </c>
    </row>
    <row r="391" spans="1:20" s="7" customFormat="1" ht="10.5" customHeight="1">
      <c r="A391" s="2"/>
      <c r="B391" s="2"/>
      <c r="C391" s="23"/>
      <c r="D391" s="193" t="s">
        <v>259</v>
      </c>
      <c r="E391" s="334">
        <f t="shared" ref="E391" si="268">E390/$G$9</f>
        <v>0.93869731800766287</v>
      </c>
      <c r="F391" s="334">
        <f t="shared" ref="F391" si="269">F390/$G$9</f>
        <v>3.0651340996168581E-2</v>
      </c>
      <c r="G391" s="334">
        <f t="shared" ref="G391" si="270">G390/$G$9</f>
        <v>3.8314176245210726E-3</v>
      </c>
      <c r="H391" s="334">
        <f t="shared" ref="H391" si="271">H390/$G$9</f>
        <v>1.532567049808429E-2</v>
      </c>
      <c r="I391" s="334">
        <f t="shared" ref="I391" si="272">I390/$G$9</f>
        <v>1.1494252873563218E-2</v>
      </c>
      <c r="J391" s="134"/>
      <c r="S391" s="49"/>
    </row>
    <row r="392" spans="1:20" s="7" customFormat="1">
      <c r="A392" s="2"/>
      <c r="B392" s="2" t="s">
        <v>22</v>
      </c>
      <c r="C392" s="22" t="s">
        <v>220</v>
      </c>
      <c r="D392" s="23"/>
      <c r="S392" s="49"/>
    </row>
    <row r="393" spans="1:20" s="7" customFormat="1" ht="3.75" customHeight="1">
      <c r="A393" s="2"/>
      <c r="B393" s="2"/>
      <c r="C393" s="23"/>
      <c r="D393" s="23"/>
      <c r="S393" s="49"/>
    </row>
    <row r="394" spans="1:20" s="7" customFormat="1">
      <c r="A394" s="2"/>
      <c r="B394" s="2"/>
      <c r="C394" s="369" t="s">
        <v>31</v>
      </c>
      <c r="D394" s="370"/>
      <c r="E394" s="325">
        <v>0</v>
      </c>
      <c r="F394" s="328">
        <v>1</v>
      </c>
      <c r="G394" s="328">
        <v>2</v>
      </c>
      <c r="H394" s="328">
        <v>3</v>
      </c>
      <c r="I394" s="326">
        <v>4</v>
      </c>
      <c r="J394" s="367" t="s">
        <v>30</v>
      </c>
      <c r="K394" s="368"/>
      <c r="S394" s="49"/>
      <c r="T394" s="279" t="s">
        <v>492</v>
      </c>
    </row>
    <row r="395" spans="1:20" s="7" customFormat="1" ht="15" customHeight="1">
      <c r="C395" s="322"/>
      <c r="D395" s="330"/>
      <c r="E395" s="117">
        <v>227</v>
      </c>
      <c r="F395" s="118">
        <v>11</v>
      </c>
      <c r="G395" s="118">
        <v>16</v>
      </c>
      <c r="H395" s="118">
        <v>3</v>
      </c>
      <c r="I395" s="119">
        <v>4</v>
      </c>
      <c r="J395" s="46"/>
      <c r="K395" s="46"/>
      <c r="L395" s="46"/>
      <c r="M395" s="14"/>
      <c r="N395" s="116">
        <f>E395+F395+G395+H395+I395</f>
        <v>261</v>
      </c>
      <c r="O395" s="23"/>
      <c r="P395" s="170">
        <f>(E395*E394+F394*F395+G395*G394+H395*H394+I395*I394)/$G$9</f>
        <v>0.26053639846743293</v>
      </c>
      <c r="Q395" s="171"/>
      <c r="R395" s="174">
        <f>($E$273*E395+$F$273*F395+$G$273*G395+$H$273*H395+$I$273*I395)/$G$9</f>
        <v>0.26053639846743293</v>
      </c>
      <c r="T395" s="278">
        <f>H396+I396</f>
        <v>2.6819923371647507E-2</v>
      </c>
    </row>
    <row r="396" spans="1:20" s="7" customFormat="1" ht="10.5" customHeight="1">
      <c r="A396" s="2"/>
      <c r="B396" s="2"/>
      <c r="C396" s="23"/>
      <c r="D396" s="193" t="s">
        <v>259</v>
      </c>
      <c r="E396" s="334">
        <f t="shared" ref="E396" si="273">E395/$G$9</f>
        <v>0.86973180076628354</v>
      </c>
      <c r="F396" s="334">
        <f t="shared" ref="F396" si="274">F395/$G$9</f>
        <v>4.2145593869731802E-2</v>
      </c>
      <c r="G396" s="334">
        <f t="shared" ref="G396" si="275">G395/$G$9</f>
        <v>6.1302681992337162E-2</v>
      </c>
      <c r="H396" s="334">
        <f t="shared" ref="H396" si="276">H395/$G$9</f>
        <v>1.1494252873563218E-2</v>
      </c>
      <c r="I396" s="334">
        <f t="shared" ref="I396" si="277">I395/$G$9</f>
        <v>1.532567049808429E-2</v>
      </c>
      <c r="J396" s="134"/>
      <c r="S396" s="49"/>
    </row>
    <row r="397" spans="1:20" s="7" customFormat="1">
      <c r="A397" s="2"/>
      <c r="B397" s="2" t="s">
        <v>21</v>
      </c>
      <c r="C397" s="22" t="s">
        <v>429</v>
      </c>
      <c r="D397" s="23"/>
      <c r="S397" s="49"/>
    </row>
    <row r="398" spans="1:20" s="7" customFormat="1" ht="3.75" customHeight="1">
      <c r="A398" s="2"/>
      <c r="B398" s="2"/>
      <c r="C398" s="23"/>
      <c r="D398" s="23"/>
      <c r="S398" s="49"/>
    </row>
    <row r="399" spans="1:20" s="7" customFormat="1">
      <c r="A399" s="2"/>
      <c r="B399" s="2"/>
      <c r="C399" s="369" t="s">
        <v>31</v>
      </c>
      <c r="D399" s="370"/>
      <c r="E399" s="325">
        <v>0</v>
      </c>
      <c r="F399" s="328">
        <v>1</v>
      </c>
      <c r="G399" s="328">
        <v>2</v>
      </c>
      <c r="H399" s="328">
        <v>3</v>
      </c>
      <c r="I399" s="326">
        <v>4</v>
      </c>
      <c r="J399" s="367" t="s">
        <v>30</v>
      </c>
      <c r="K399" s="368"/>
      <c r="S399" s="49"/>
    </row>
    <row r="400" spans="1:20" s="7" customFormat="1" ht="15" customHeight="1">
      <c r="C400" s="322"/>
      <c r="D400" s="330"/>
      <c r="E400" s="117">
        <v>196</v>
      </c>
      <c r="F400" s="118">
        <v>20</v>
      </c>
      <c r="G400" s="118">
        <v>21</v>
      </c>
      <c r="H400" s="118">
        <v>13</v>
      </c>
      <c r="I400" s="119">
        <v>11</v>
      </c>
      <c r="J400" s="46"/>
      <c r="K400" s="46"/>
      <c r="L400" s="46"/>
      <c r="M400" s="14"/>
      <c r="N400" s="116">
        <f>E400+F400+G400+H400+I400</f>
        <v>261</v>
      </c>
      <c r="O400" s="23"/>
      <c r="P400" s="170">
        <f>(E400*E399+F399*F400+G400*G399+H400*H399+I400*I399)/$G$9</f>
        <v>0.55555555555555558</v>
      </c>
      <c r="Q400" s="171"/>
      <c r="R400" s="174">
        <f>($E$273*E400+$F$273*F400+$G$273*G400+$H$273*H400+$I$273*I400)/$G$9</f>
        <v>0.55555555555555558</v>
      </c>
    </row>
    <row r="401" spans="1:20" s="7" customFormat="1" ht="10.5" customHeight="1">
      <c r="A401" s="2"/>
      <c r="B401" s="2"/>
      <c r="C401" s="322"/>
      <c r="D401" s="193" t="s">
        <v>259</v>
      </c>
      <c r="E401" s="334">
        <f t="shared" ref="E401" si="278">E400/$G$9</f>
        <v>0.75095785440613028</v>
      </c>
      <c r="F401" s="334">
        <f t="shared" ref="F401" si="279">F400/$G$9</f>
        <v>7.662835249042145E-2</v>
      </c>
      <c r="G401" s="334">
        <f t="shared" ref="G401" si="280">G400/$G$9</f>
        <v>8.0459770114942528E-2</v>
      </c>
      <c r="H401" s="334">
        <f t="shared" ref="H401" si="281">H400/$G$9</f>
        <v>4.9808429118773943E-2</v>
      </c>
      <c r="I401" s="334">
        <f t="shared" ref="I401" si="282">I400/$G$9</f>
        <v>4.2145593869731802E-2</v>
      </c>
      <c r="J401" s="134"/>
      <c r="K401" s="323"/>
      <c r="S401" s="49"/>
    </row>
    <row r="402" spans="1:20" s="7" customFormat="1">
      <c r="A402" s="2"/>
      <c r="B402" s="2" t="s">
        <v>23</v>
      </c>
      <c r="C402" s="22" t="s">
        <v>222</v>
      </c>
      <c r="D402" s="23"/>
      <c r="S402" s="49"/>
    </row>
    <row r="403" spans="1:20" s="7" customFormat="1" ht="3.75" customHeight="1">
      <c r="A403" s="2"/>
      <c r="B403" s="2"/>
      <c r="C403" s="23"/>
      <c r="D403" s="23"/>
      <c r="S403" s="49"/>
    </row>
    <row r="404" spans="1:20" s="7" customFormat="1">
      <c r="A404" s="2"/>
      <c r="B404" s="2"/>
      <c r="C404" s="369" t="s">
        <v>31</v>
      </c>
      <c r="D404" s="370"/>
      <c r="E404" s="325">
        <v>0</v>
      </c>
      <c r="F404" s="328">
        <v>1</v>
      </c>
      <c r="G404" s="328">
        <v>2</v>
      </c>
      <c r="H404" s="328">
        <v>3</v>
      </c>
      <c r="I404" s="326">
        <v>4</v>
      </c>
      <c r="J404" s="367" t="s">
        <v>30</v>
      </c>
      <c r="K404" s="368"/>
      <c r="S404" s="49"/>
    </row>
    <row r="405" spans="1:20" s="7" customFormat="1" ht="15" customHeight="1">
      <c r="C405" s="322"/>
      <c r="D405" s="330"/>
      <c r="E405" s="117">
        <v>156</v>
      </c>
      <c r="F405" s="118">
        <v>35</v>
      </c>
      <c r="G405" s="118">
        <v>36</v>
      </c>
      <c r="H405" s="118">
        <v>16</v>
      </c>
      <c r="I405" s="119">
        <v>18</v>
      </c>
      <c r="J405" s="46"/>
      <c r="K405" s="46"/>
      <c r="L405" s="46"/>
      <c r="M405" s="14"/>
      <c r="N405" s="116">
        <f>E405+F405+G405+H405+I405</f>
        <v>261</v>
      </c>
      <c r="O405" s="23"/>
      <c r="P405" s="170">
        <f>(E405*E404+F404*F405+G405*G404+H405*H404+I405*I404)/$G$9</f>
        <v>0.86973180076628354</v>
      </c>
      <c r="Q405" s="171"/>
      <c r="R405" s="174">
        <f>($E$273*E405+$F$273*F405+$G$273*G405+$H$273*H405+$I$273*I405)/$G$9</f>
        <v>0.86973180076628354</v>
      </c>
    </row>
    <row r="406" spans="1:20" s="7" customFormat="1" ht="9.75" customHeight="1">
      <c r="A406" s="2"/>
      <c r="B406" s="2"/>
      <c r="C406" s="322"/>
      <c r="D406" s="193" t="s">
        <v>259</v>
      </c>
      <c r="E406" s="334">
        <f t="shared" ref="E406" si="283">E405/$G$9</f>
        <v>0.5977011494252874</v>
      </c>
      <c r="F406" s="334">
        <f t="shared" ref="F406" si="284">F405/$G$9</f>
        <v>0.13409961685823754</v>
      </c>
      <c r="G406" s="334">
        <f t="shared" ref="G406" si="285">G405/$G$9</f>
        <v>0.13793103448275862</v>
      </c>
      <c r="H406" s="334">
        <f t="shared" ref="H406" si="286">H405/$G$9</f>
        <v>6.1302681992337162E-2</v>
      </c>
      <c r="I406" s="334">
        <f t="shared" ref="I406" si="287">I405/$G$9</f>
        <v>6.8965517241379309E-2</v>
      </c>
      <c r="J406" s="134"/>
      <c r="K406" s="323"/>
      <c r="S406" s="49"/>
    </row>
    <row r="407" spans="1:20" s="7" customFormat="1">
      <c r="A407" s="2"/>
      <c r="B407" s="2" t="s">
        <v>36</v>
      </c>
      <c r="C407" s="22" t="s">
        <v>223</v>
      </c>
      <c r="D407" s="23"/>
      <c r="S407" s="77"/>
    </row>
    <row r="408" spans="1:20" s="7" customFormat="1" ht="3.75" customHeight="1">
      <c r="A408" s="2"/>
      <c r="B408" s="2"/>
      <c r="C408" s="23"/>
      <c r="D408" s="23"/>
      <c r="S408" s="49"/>
    </row>
    <row r="409" spans="1:20" s="7" customFormat="1">
      <c r="B409" s="2"/>
      <c r="C409" s="369" t="s">
        <v>31</v>
      </c>
      <c r="D409" s="370"/>
      <c r="E409" s="325">
        <v>0</v>
      </c>
      <c r="F409" s="328">
        <v>1</v>
      </c>
      <c r="G409" s="328">
        <v>2</v>
      </c>
      <c r="H409" s="328">
        <v>3</v>
      </c>
      <c r="I409" s="326">
        <v>4</v>
      </c>
      <c r="J409" s="367" t="s">
        <v>30</v>
      </c>
      <c r="K409" s="368"/>
      <c r="S409" s="49"/>
      <c r="T409" s="285" t="s">
        <v>493</v>
      </c>
    </row>
    <row r="410" spans="1:20" s="7" customFormat="1" ht="15" customHeight="1">
      <c r="C410" s="322"/>
      <c r="D410" s="330"/>
      <c r="E410" s="117">
        <v>239</v>
      </c>
      <c r="F410" s="118">
        <v>14</v>
      </c>
      <c r="G410" s="118">
        <v>3</v>
      </c>
      <c r="H410" s="118">
        <v>4</v>
      </c>
      <c r="I410" s="119">
        <v>1</v>
      </c>
      <c r="J410" s="46"/>
      <c r="K410" s="46"/>
      <c r="L410" s="46"/>
      <c r="M410" s="14"/>
      <c r="N410" s="116">
        <f>E410+F410+G410+H410+I410</f>
        <v>261</v>
      </c>
      <c r="O410" s="23"/>
      <c r="P410" s="170">
        <f>(E410*E409+F409*F410+G410*G409+H410*H409+I410*I409)/$G$9</f>
        <v>0.13793103448275862</v>
      </c>
      <c r="Q410" s="171"/>
      <c r="R410" s="174">
        <f>($E$273*E410+$F$273*F410+$G$273*G410+$H$273*H410+$I$273*I410)/$G$9</f>
        <v>0.13793103448275862</v>
      </c>
      <c r="T410" s="278">
        <f>H411+I411</f>
        <v>1.9157088122605363E-2</v>
      </c>
    </row>
    <row r="411" spans="1:20" s="7" customFormat="1" ht="9.75" customHeight="1">
      <c r="B411" s="2"/>
      <c r="C411" s="322"/>
      <c r="D411" s="193" t="s">
        <v>259</v>
      </c>
      <c r="E411" s="334">
        <f t="shared" ref="E411" si="288">E410/$G$9</f>
        <v>0.91570881226053635</v>
      </c>
      <c r="F411" s="334">
        <f t="shared" ref="F411" si="289">F410/$G$9</f>
        <v>5.3639846743295021E-2</v>
      </c>
      <c r="G411" s="334">
        <f t="shared" ref="G411" si="290">G410/$G$9</f>
        <v>1.1494252873563218E-2</v>
      </c>
      <c r="H411" s="334">
        <f t="shared" ref="H411" si="291">H410/$G$9</f>
        <v>1.532567049808429E-2</v>
      </c>
      <c r="I411" s="334">
        <f t="shared" ref="I411" si="292">I410/$G$9</f>
        <v>3.8314176245210726E-3</v>
      </c>
      <c r="J411" s="134"/>
      <c r="K411" s="323"/>
      <c r="S411" s="49"/>
    </row>
    <row r="412" spans="1:20" s="7" customFormat="1">
      <c r="B412" s="2" t="s">
        <v>47</v>
      </c>
      <c r="C412" s="22" t="s">
        <v>430</v>
      </c>
      <c r="D412" s="23"/>
      <c r="S412" s="49"/>
    </row>
    <row r="413" spans="1:20" s="7" customFormat="1" ht="3.75" customHeight="1">
      <c r="B413" s="2"/>
      <c r="C413" s="23"/>
      <c r="D413" s="23"/>
      <c r="S413" s="49"/>
    </row>
    <row r="414" spans="1:20" s="7" customFormat="1">
      <c r="B414" s="2"/>
      <c r="C414" s="369" t="s">
        <v>31</v>
      </c>
      <c r="D414" s="370"/>
      <c r="E414" s="325">
        <v>0</v>
      </c>
      <c r="F414" s="328">
        <v>1</v>
      </c>
      <c r="G414" s="328">
        <v>2</v>
      </c>
      <c r="H414" s="328">
        <v>3</v>
      </c>
      <c r="I414" s="326">
        <v>4</v>
      </c>
      <c r="J414" s="367" t="s">
        <v>30</v>
      </c>
      <c r="K414" s="368"/>
      <c r="S414" s="49"/>
      <c r="T414" s="285" t="s">
        <v>493</v>
      </c>
    </row>
    <row r="415" spans="1:20" s="7" customFormat="1" ht="15" customHeight="1">
      <c r="C415" s="322"/>
      <c r="D415" s="330"/>
      <c r="E415" s="117">
        <v>224</v>
      </c>
      <c r="F415" s="118">
        <v>19</v>
      </c>
      <c r="G415" s="118">
        <v>8</v>
      </c>
      <c r="H415" s="118">
        <v>5</v>
      </c>
      <c r="I415" s="119">
        <v>5</v>
      </c>
      <c r="J415" s="46"/>
      <c r="K415" s="46"/>
      <c r="L415" s="46"/>
      <c r="M415" s="14"/>
      <c r="N415" s="116">
        <f>E415+F415+G415+H415+I415</f>
        <v>261</v>
      </c>
      <c r="O415" s="23"/>
      <c r="P415" s="168">
        <f>(E415*E414+F414*F415+G415*G414+H415*H414+I415*I414)/$G$9</f>
        <v>0.26819923371647508</v>
      </c>
      <c r="Q415" s="169"/>
      <c r="R415" s="173">
        <f>($E$273*E415+$F$273*F415+$G$273*G415+$H$273*H415+$I$273*I415)/$G$9</f>
        <v>0.26819923371647508</v>
      </c>
      <c r="T415" s="278">
        <f>H416+I416</f>
        <v>3.8314176245210725E-2</v>
      </c>
    </row>
    <row r="416" spans="1:20" s="7" customFormat="1" ht="9.75" customHeight="1">
      <c r="B416" s="2"/>
      <c r="C416" s="322"/>
      <c r="D416" s="193" t="s">
        <v>259</v>
      </c>
      <c r="E416" s="334">
        <f t="shared" ref="E416" si="293">E415/$G$9</f>
        <v>0.85823754789272033</v>
      </c>
      <c r="F416" s="334">
        <f t="shared" ref="F416" si="294">F415/$G$9</f>
        <v>7.2796934865900387E-2</v>
      </c>
      <c r="G416" s="334">
        <f t="shared" ref="G416" si="295">G415/$G$9</f>
        <v>3.0651340996168581E-2</v>
      </c>
      <c r="H416" s="334">
        <f t="shared" ref="H416" si="296">H415/$G$9</f>
        <v>1.9157088122605363E-2</v>
      </c>
      <c r="I416" s="334">
        <f t="shared" ref="I416" si="297">I415/$G$9</f>
        <v>1.9157088122605363E-2</v>
      </c>
      <c r="J416" s="134"/>
      <c r="K416" s="323"/>
      <c r="S416" s="49"/>
    </row>
    <row r="417" spans="2:20" s="7" customFormat="1">
      <c r="B417" s="2" t="s">
        <v>64</v>
      </c>
      <c r="C417" s="22" t="s">
        <v>225</v>
      </c>
      <c r="D417" s="22"/>
      <c r="E417" s="8"/>
      <c r="F417" s="8"/>
      <c r="G417" s="8"/>
      <c r="H417" s="8"/>
      <c r="I417" s="8"/>
      <c r="J417" s="8"/>
      <c r="K417" s="8"/>
      <c r="S417" s="49"/>
    </row>
    <row r="418" spans="2:20" s="7" customFormat="1" ht="3.75" customHeight="1">
      <c r="B418" s="2"/>
      <c r="C418" s="322"/>
      <c r="D418" s="322"/>
      <c r="E418" s="322"/>
      <c r="F418" s="322"/>
      <c r="G418" s="322"/>
      <c r="H418" s="322"/>
      <c r="I418" s="322"/>
      <c r="J418" s="323"/>
      <c r="K418" s="323"/>
      <c r="S418" s="49"/>
    </row>
    <row r="419" spans="2:20" s="7" customFormat="1">
      <c r="B419" s="2"/>
      <c r="C419" s="369" t="s">
        <v>31</v>
      </c>
      <c r="D419" s="370"/>
      <c r="E419" s="325">
        <v>0</v>
      </c>
      <c r="F419" s="328">
        <v>1</v>
      </c>
      <c r="G419" s="328">
        <v>2</v>
      </c>
      <c r="H419" s="328">
        <v>3</v>
      </c>
      <c r="I419" s="326">
        <v>4</v>
      </c>
      <c r="J419" s="367" t="s">
        <v>30</v>
      </c>
      <c r="K419" s="368"/>
      <c r="S419" s="49"/>
      <c r="T419" s="285" t="s">
        <v>493</v>
      </c>
    </row>
    <row r="420" spans="2:20" s="7" customFormat="1" ht="15" customHeight="1">
      <c r="C420" s="322"/>
      <c r="D420" s="330"/>
      <c r="E420" s="117">
        <v>230</v>
      </c>
      <c r="F420" s="118">
        <v>8</v>
      </c>
      <c r="G420" s="118">
        <v>6</v>
      </c>
      <c r="H420" s="118">
        <v>4</v>
      </c>
      <c r="I420" s="119">
        <v>13</v>
      </c>
      <c r="J420" s="46"/>
      <c r="K420" s="46"/>
      <c r="L420" s="46"/>
      <c r="M420" s="14"/>
      <c r="N420" s="116">
        <f>E420+F420+G420+H420+I420</f>
        <v>261</v>
      </c>
      <c r="O420" s="23"/>
      <c r="P420" s="170">
        <f>(E420*E419+F419*F420+G420*G419+H420*H419+I420*I419)/$G$9</f>
        <v>0.32183908045977011</v>
      </c>
      <c r="Q420" s="171"/>
      <c r="R420" s="174">
        <f>($E$273*E420+$F$273*F420+$G$273*G420+$H$273*H420+$I$273*I420)/$G$9</f>
        <v>0.32183908045977011</v>
      </c>
      <c r="T420" s="278">
        <f>H421+I421</f>
        <v>6.5134099616858232E-2</v>
      </c>
    </row>
    <row r="421" spans="2:20" s="7" customFormat="1" ht="11.25" customHeight="1">
      <c r="B421" s="2"/>
      <c r="C421" s="23"/>
      <c r="D421" s="193" t="s">
        <v>259</v>
      </c>
      <c r="E421" s="334">
        <f t="shared" ref="E421" si="298">E420/$G$9</f>
        <v>0.88122605363984674</v>
      </c>
      <c r="F421" s="334">
        <f t="shared" ref="F421" si="299">F420/$G$9</f>
        <v>3.0651340996168581E-2</v>
      </c>
      <c r="G421" s="334">
        <f t="shared" ref="G421" si="300">G420/$G$9</f>
        <v>2.2988505747126436E-2</v>
      </c>
      <c r="H421" s="334">
        <f t="shared" ref="H421" si="301">H420/$G$9</f>
        <v>1.532567049808429E-2</v>
      </c>
      <c r="I421" s="334">
        <f t="shared" ref="I421" si="302">I420/$G$9</f>
        <v>4.9808429118773943E-2</v>
      </c>
      <c r="J421" s="134"/>
      <c r="K421" s="323"/>
      <c r="S421" s="49"/>
    </row>
    <row r="422" spans="2:20" s="7" customFormat="1">
      <c r="B422" s="2" t="s">
        <v>65</v>
      </c>
      <c r="C422" s="22" t="s">
        <v>226</v>
      </c>
      <c r="D422" s="23"/>
      <c r="K422" s="323"/>
      <c r="O422" s="23"/>
      <c r="P422" s="23"/>
      <c r="S422" s="49"/>
    </row>
    <row r="423" spans="2:20" s="7" customFormat="1" ht="3.75" customHeight="1">
      <c r="B423" s="2"/>
      <c r="C423" s="23"/>
      <c r="D423" s="322"/>
      <c r="E423" s="322"/>
      <c r="F423" s="322"/>
      <c r="G423" s="322"/>
      <c r="H423" s="322"/>
      <c r="I423" s="322"/>
      <c r="J423" s="323"/>
      <c r="K423" s="323"/>
      <c r="S423" s="49"/>
    </row>
    <row r="424" spans="2:20" s="7" customFormat="1">
      <c r="B424" s="2"/>
      <c r="C424" s="369" t="s">
        <v>31</v>
      </c>
      <c r="D424" s="370"/>
      <c r="E424" s="325">
        <v>0</v>
      </c>
      <c r="F424" s="328">
        <v>1</v>
      </c>
      <c r="G424" s="328">
        <v>2</v>
      </c>
      <c r="H424" s="328">
        <v>3</v>
      </c>
      <c r="I424" s="326">
        <v>4</v>
      </c>
      <c r="J424" s="367" t="s">
        <v>30</v>
      </c>
      <c r="K424" s="368"/>
      <c r="S424" s="49"/>
    </row>
    <row r="425" spans="2:20" s="7" customFormat="1" ht="15" customHeight="1">
      <c r="C425" s="322"/>
      <c r="D425" s="330"/>
      <c r="E425" s="117">
        <v>172</v>
      </c>
      <c r="F425" s="118">
        <v>19</v>
      </c>
      <c r="G425" s="118">
        <v>27</v>
      </c>
      <c r="H425" s="118">
        <v>18</v>
      </c>
      <c r="I425" s="119">
        <v>25</v>
      </c>
      <c r="J425" s="46"/>
      <c r="K425" s="46"/>
      <c r="L425" s="46"/>
      <c r="M425" s="14"/>
      <c r="N425" s="116">
        <f>E425+F425+G425+H425+I425</f>
        <v>261</v>
      </c>
      <c r="O425" s="23"/>
      <c r="P425" s="170">
        <f>(E425*E424+F424*F425+G425*G424+H425*H424+I425*I424)/$G$9</f>
        <v>0.86973180076628354</v>
      </c>
      <c r="Q425" s="171"/>
      <c r="R425" s="174">
        <f>($E$273*E425+$F$273*F425+$G$273*G425+$H$273*H425+$I$273*I425)/$G$9</f>
        <v>0.86973180076628354</v>
      </c>
    </row>
    <row r="426" spans="2:20" s="7" customFormat="1" ht="9.75" customHeight="1">
      <c r="C426" s="23"/>
      <c r="D426" s="193" t="s">
        <v>259</v>
      </c>
      <c r="E426" s="334">
        <f t="shared" ref="E426" si="303">E425/$G$9</f>
        <v>0.65900383141762453</v>
      </c>
      <c r="F426" s="334">
        <f t="shared" ref="F426" si="304">F425/$G$9</f>
        <v>7.2796934865900387E-2</v>
      </c>
      <c r="G426" s="334">
        <f t="shared" ref="G426" si="305">G425/$G$9</f>
        <v>0.10344827586206896</v>
      </c>
      <c r="H426" s="334">
        <f t="shared" ref="H426" si="306">H425/$G$9</f>
        <v>6.8965517241379309E-2</v>
      </c>
      <c r="I426" s="334">
        <f t="shared" ref="I426" si="307">I425/$G$9</f>
        <v>9.5785440613026823E-2</v>
      </c>
      <c r="J426" s="134"/>
      <c r="S426" s="49"/>
    </row>
    <row r="427" spans="2:20" s="7" customFormat="1" ht="6.75" customHeight="1">
      <c r="S427" s="49"/>
    </row>
    <row r="428" spans="2:20" s="7" customFormat="1" ht="14.25" customHeight="1">
      <c r="B428" s="2" t="s">
        <v>215</v>
      </c>
      <c r="C428" s="22" t="s">
        <v>227</v>
      </c>
      <c r="D428" s="23"/>
      <c r="K428" s="323"/>
      <c r="O428" s="23"/>
      <c r="P428" s="23"/>
      <c r="S428" s="49"/>
    </row>
    <row r="429" spans="2:20" s="7" customFormat="1" ht="6.75" customHeight="1">
      <c r="B429" s="2"/>
      <c r="C429" s="23"/>
      <c r="D429" s="322"/>
      <c r="E429" s="322"/>
      <c r="F429" s="322"/>
      <c r="G429" s="322"/>
      <c r="H429" s="322"/>
      <c r="I429" s="322"/>
      <c r="J429" s="323"/>
      <c r="K429" s="323"/>
      <c r="S429" s="49"/>
    </row>
    <row r="430" spans="2:20" s="7" customFormat="1" ht="14.25" customHeight="1">
      <c r="B430" s="2"/>
      <c r="C430" s="369" t="s">
        <v>31</v>
      </c>
      <c r="D430" s="370"/>
      <c r="E430" s="325">
        <v>0</v>
      </c>
      <c r="F430" s="328">
        <v>1</v>
      </c>
      <c r="G430" s="328">
        <v>2</v>
      </c>
      <c r="H430" s="328">
        <v>3</v>
      </c>
      <c r="I430" s="326">
        <v>4</v>
      </c>
      <c r="J430" s="367" t="s">
        <v>30</v>
      </c>
      <c r="K430" s="368"/>
      <c r="S430" s="49"/>
      <c r="T430" s="285" t="s">
        <v>493</v>
      </c>
    </row>
    <row r="431" spans="2:20" s="7" customFormat="1" ht="14.25" customHeight="1">
      <c r="C431" s="322"/>
      <c r="D431" s="330"/>
      <c r="E431" s="117">
        <v>234</v>
      </c>
      <c r="F431" s="118">
        <v>13</v>
      </c>
      <c r="G431" s="118">
        <v>6</v>
      </c>
      <c r="H431" s="118">
        <v>5</v>
      </c>
      <c r="I431" s="119">
        <v>3</v>
      </c>
      <c r="J431" s="46"/>
      <c r="K431" s="46"/>
      <c r="L431" s="46"/>
      <c r="M431" s="14"/>
      <c r="N431" s="116">
        <f>E431+F431+G431+H431+I431</f>
        <v>261</v>
      </c>
      <c r="O431" s="23"/>
      <c r="P431" s="170">
        <f>(E431*E430+F430*F431+G431*G430+H431*H430+I431*I430)/$G$9</f>
        <v>0.19923371647509577</v>
      </c>
      <c r="Q431" s="171"/>
      <c r="R431" s="174">
        <f>($E$273*E431+$F$273*F431+$G$273*G431+$H$273*H431+$I$273*I431)/$G$9</f>
        <v>0.19923371647509577</v>
      </c>
      <c r="S431" s="49"/>
      <c r="T431" s="278">
        <f>H432+I432</f>
        <v>3.0651340996168581E-2</v>
      </c>
    </row>
    <row r="432" spans="2:20" s="7" customFormat="1" ht="14.25" customHeight="1">
      <c r="C432" s="23"/>
      <c r="D432" s="193" t="s">
        <v>259</v>
      </c>
      <c r="E432" s="334">
        <f t="shared" ref="E432" si="308">E431/$G$9</f>
        <v>0.89655172413793105</v>
      </c>
      <c r="F432" s="334">
        <f t="shared" ref="F432" si="309">F431/$G$9</f>
        <v>4.9808429118773943E-2</v>
      </c>
      <c r="G432" s="334">
        <f t="shared" ref="G432" si="310">G431/$G$9</f>
        <v>2.2988505747126436E-2</v>
      </c>
      <c r="H432" s="334">
        <f t="shared" ref="H432" si="311">H431/$G$9</f>
        <v>1.9157088122605363E-2</v>
      </c>
      <c r="I432" s="334">
        <f t="shared" ref="I432" si="312">I431/$G$9</f>
        <v>1.1494252873563218E-2</v>
      </c>
      <c r="J432" s="134"/>
      <c r="S432" s="49"/>
    </row>
    <row r="433" spans="1:26" s="7" customFormat="1" ht="15.75" thickBot="1">
      <c r="A433" s="2"/>
      <c r="S433" s="49"/>
    </row>
    <row r="434" spans="1:26" s="7" customFormat="1" ht="15.75" customHeight="1" thickTop="1" thickBot="1">
      <c r="A434" s="2"/>
      <c r="B434" s="2"/>
      <c r="C434" s="384" t="s">
        <v>492</v>
      </c>
      <c r="D434" s="385"/>
      <c r="E434" s="385"/>
      <c r="F434" s="385"/>
      <c r="G434" s="385"/>
      <c r="H434" s="385"/>
      <c r="I434" s="386">
        <f>(R395+R385+R365+R360+R355+R350+R345)/7</f>
        <v>0.3776683087027915</v>
      </c>
      <c r="J434" s="386"/>
      <c r="K434" s="387" t="s">
        <v>495</v>
      </c>
      <c r="L434" s="387"/>
      <c r="M434" s="387"/>
      <c r="N434" s="387"/>
      <c r="O434" s="387"/>
      <c r="P434" s="387"/>
      <c r="Q434" s="387"/>
      <c r="R434" s="388"/>
      <c r="V434" s="58"/>
      <c r="W434" s="58"/>
      <c r="X434" s="58"/>
      <c r="Y434" s="58"/>
      <c r="Z434" s="58"/>
    </row>
    <row r="435" spans="1:26" s="7" customFormat="1" ht="7.5" customHeight="1" thickTop="1" thickBot="1">
      <c r="A435" s="2"/>
      <c r="B435" s="16"/>
      <c r="C435" s="296"/>
      <c r="D435" s="296"/>
      <c r="E435" s="296"/>
      <c r="F435" s="296"/>
      <c r="G435" s="296"/>
      <c r="H435" s="296"/>
      <c r="I435" s="259"/>
      <c r="J435" s="259"/>
      <c r="S435" s="23"/>
      <c r="V435" s="58"/>
      <c r="W435" s="58"/>
      <c r="X435" s="58"/>
      <c r="Y435" s="58"/>
      <c r="Z435" s="58"/>
    </row>
    <row r="436" spans="1:26" s="7" customFormat="1" ht="18" customHeight="1" thickTop="1" thickBot="1">
      <c r="A436" s="2"/>
      <c r="B436" s="16"/>
      <c r="C436" s="384" t="s">
        <v>493</v>
      </c>
      <c r="D436" s="385"/>
      <c r="E436" s="385"/>
      <c r="F436" s="385"/>
      <c r="G436" s="385"/>
      <c r="H436" s="385"/>
      <c r="I436" s="386">
        <f>(R431+R420+R415+R410+R390+R380+R370)/7</f>
        <v>0.32402846195949647</v>
      </c>
      <c r="J436" s="386"/>
      <c r="K436" s="387" t="s">
        <v>496</v>
      </c>
      <c r="L436" s="387"/>
      <c r="M436" s="387"/>
      <c r="N436" s="387"/>
      <c r="O436" s="387"/>
      <c r="P436" s="387"/>
      <c r="Q436" s="387"/>
      <c r="R436" s="388"/>
      <c r="S436" s="23"/>
      <c r="V436" s="58"/>
      <c r="W436" s="58"/>
      <c r="X436" s="58"/>
      <c r="Y436" s="58"/>
      <c r="Z436" s="58"/>
    </row>
    <row r="437" spans="1:26" s="7" customFormat="1" ht="6.75" customHeight="1" thickTop="1">
      <c r="S437" s="49"/>
    </row>
    <row r="438" spans="1:26" s="7" customFormat="1" ht="18.75" customHeight="1">
      <c r="B438" s="428" t="s">
        <v>228</v>
      </c>
      <c r="C438" s="428"/>
      <c r="D438" s="428"/>
      <c r="E438" s="428"/>
      <c r="F438" s="428"/>
      <c r="G438" s="428"/>
      <c r="H438" s="428"/>
      <c r="I438" s="428"/>
      <c r="J438" s="428"/>
      <c r="K438" s="428"/>
      <c r="L438" s="428"/>
      <c r="M438" s="428"/>
      <c r="N438" s="428"/>
      <c r="O438" s="57"/>
      <c r="P438" s="57"/>
      <c r="Q438" s="57"/>
      <c r="R438" s="57"/>
      <c r="S438" s="78"/>
      <c r="T438" s="115"/>
      <c r="U438" s="115"/>
    </row>
    <row r="439" spans="1:26" s="7" customFormat="1" ht="6" customHeight="1">
      <c r="S439" s="49"/>
    </row>
    <row r="440" spans="1:26" s="7" customFormat="1">
      <c r="A440" s="2"/>
      <c r="B440" s="2" t="s">
        <v>7</v>
      </c>
      <c r="C440" s="8" t="s">
        <v>94</v>
      </c>
      <c r="N440" s="85" t="s">
        <v>113</v>
      </c>
      <c r="P440" s="85" t="s">
        <v>114</v>
      </c>
      <c r="R440" s="194" t="s">
        <v>171</v>
      </c>
      <c r="S440" s="49"/>
    </row>
    <row r="441" spans="1:26" s="7" customFormat="1" ht="3.6" customHeight="1">
      <c r="A441" s="2"/>
      <c r="B441" s="2"/>
      <c r="S441" s="49"/>
    </row>
    <row r="442" spans="1:26" s="7" customFormat="1">
      <c r="A442" s="2"/>
      <c r="B442" s="2"/>
      <c r="C442" s="371" t="s">
        <v>31</v>
      </c>
      <c r="D442" s="372"/>
      <c r="E442" s="325">
        <v>0</v>
      </c>
      <c r="F442" s="328">
        <v>1</v>
      </c>
      <c r="G442" s="328">
        <v>2</v>
      </c>
      <c r="H442" s="328">
        <v>3</v>
      </c>
      <c r="I442" s="326">
        <v>4</v>
      </c>
      <c r="J442" s="367" t="s">
        <v>30</v>
      </c>
      <c r="K442" s="368"/>
      <c r="S442" s="197"/>
      <c r="T442" s="279" t="s">
        <v>497</v>
      </c>
    </row>
    <row r="443" spans="1:26" s="7" customFormat="1" ht="15" customHeight="1">
      <c r="C443" s="322"/>
      <c r="D443" s="330"/>
      <c r="E443" s="117">
        <v>247</v>
      </c>
      <c r="F443" s="118">
        <v>8</v>
      </c>
      <c r="G443" s="118">
        <v>2</v>
      </c>
      <c r="H443" s="118">
        <v>1</v>
      </c>
      <c r="I443" s="119">
        <v>3</v>
      </c>
      <c r="J443" s="46"/>
      <c r="K443" s="46"/>
      <c r="L443" s="46"/>
      <c r="M443" s="14"/>
      <c r="N443" s="116">
        <f>E443+F443+G443+H443+I443</f>
        <v>261</v>
      </c>
      <c r="O443" s="23"/>
      <c r="P443" s="170">
        <f>(E443*E442+F442*F443+G443*G442+H443*H442+I443*I442)/$G$9</f>
        <v>0.10344827586206896</v>
      </c>
      <c r="Q443" s="171"/>
      <c r="R443" s="174">
        <f>($E$273*E443+$F$273*F443+$G$273*G443+$H$273*H443+$I$273*I443)/$G$9</f>
        <v>0.10344827586206896</v>
      </c>
      <c r="T443" s="278">
        <f>I444+H444</f>
        <v>1.532567049808429E-2</v>
      </c>
    </row>
    <row r="444" spans="1:26" s="7" customFormat="1" ht="9.75" customHeight="1">
      <c r="A444" s="2"/>
      <c r="B444" s="2"/>
      <c r="D444" s="193" t="s">
        <v>259</v>
      </c>
      <c r="E444" s="334">
        <f t="shared" ref="E444" si="313">E443/$G$9</f>
        <v>0.94636015325670497</v>
      </c>
      <c r="F444" s="334">
        <f t="shared" ref="F444" si="314">F443/$G$9</f>
        <v>3.0651340996168581E-2</v>
      </c>
      <c r="G444" s="334">
        <f t="shared" ref="G444" si="315">G443/$G$9</f>
        <v>7.6628352490421452E-3</v>
      </c>
      <c r="H444" s="334">
        <f t="shared" ref="H444" si="316">H443/$G$9</f>
        <v>3.8314176245210726E-3</v>
      </c>
      <c r="I444" s="334">
        <f t="shared" ref="I444" si="317">I443/$G$9</f>
        <v>1.1494252873563218E-2</v>
      </c>
      <c r="J444" s="134"/>
      <c r="S444" s="49"/>
    </row>
    <row r="445" spans="1:26" s="7" customFormat="1">
      <c r="A445" s="2"/>
      <c r="B445" s="2" t="s">
        <v>8</v>
      </c>
      <c r="C445" s="8" t="s">
        <v>45</v>
      </c>
      <c r="S445" s="49"/>
    </row>
    <row r="446" spans="1:26" s="7" customFormat="1" ht="3.75" customHeight="1">
      <c r="A446" s="2"/>
      <c r="B446" s="2"/>
      <c r="S446" s="49"/>
    </row>
    <row r="447" spans="1:26" s="7" customFormat="1">
      <c r="A447" s="2"/>
      <c r="B447" s="2"/>
      <c r="C447" s="371" t="s">
        <v>31</v>
      </c>
      <c r="D447" s="372"/>
      <c r="E447" s="325">
        <v>0</v>
      </c>
      <c r="F447" s="328">
        <v>1</v>
      </c>
      <c r="G447" s="328">
        <v>2</v>
      </c>
      <c r="H447" s="328">
        <v>3</v>
      </c>
      <c r="I447" s="326">
        <v>4</v>
      </c>
      <c r="J447" s="367" t="s">
        <v>30</v>
      </c>
      <c r="K447" s="368"/>
      <c r="S447" s="49"/>
      <c r="T447" s="279" t="s">
        <v>497</v>
      </c>
    </row>
    <row r="448" spans="1:26" s="7" customFormat="1" ht="15" customHeight="1">
      <c r="C448" s="322"/>
      <c r="D448" s="330"/>
      <c r="E448" s="117">
        <v>240</v>
      </c>
      <c r="F448" s="118">
        <v>11</v>
      </c>
      <c r="G448" s="118">
        <v>2</v>
      </c>
      <c r="H448" s="118">
        <v>5</v>
      </c>
      <c r="I448" s="119">
        <v>3</v>
      </c>
      <c r="J448" s="46"/>
      <c r="K448" s="46"/>
      <c r="L448" s="46"/>
      <c r="M448" s="14"/>
      <c r="N448" s="116">
        <f>E448+F448+G448+H448+I448</f>
        <v>261</v>
      </c>
      <c r="O448" s="23"/>
      <c r="P448" s="170">
        <f>(E448*E447+F447*F448+G448*G447+H448*H447+I448*I447)/$G$9</f>
        <v>0.16091954022988506</v>
      </c>
      <c r="Q448" s="171"/>
      <c r="R448" s="174">
        <f>($E$273*E448+$F$273*F448+$G$273*G448+$H$273*H448+$I$273*I448)/$G$9</f>
        <v>0.16091954022988506</v>
      </c>
      <c r="T448" s="278">
        <f>I449+H449</f>
        <v>3.0651340996168581E-2</v>
      </c>
    </row>
    <row r="449" spans="1:20" s="7" customFormat="1" ht="11.25" customHeight="1">
      <c r="A449" s="2"/>
      <c r="B449" s="2"/>
      <c r="D449" s="193" t="s">
        <v>259</v>
      </c>
      <c r="E449" s="334">
        <f t="shared" ref="E449" si="318">E448/$G$9</f>
        <v>0.91954022988505746</v>
      </c>
      <c r="F449" s="334">
        <f t="shared" ref="F449" si="319">F448/$G$9</f>
        <v>4.2145593869731802E-2</v>
      </c>
      <c r="G449" s="334">
        <f t="shared" ref="G449" si="320">G448/$G$9</f>
        <v>7.6628352490421452E-3</v>
      </c>
      <c r="H449" s="334">
        <f t="shared" ref="H449" si="321">H448/$G$9</f>
        <v>1.9157088122605363E-2</v>
      </c>
      <c r="I449" s="334">
        <f t="shared" ref="I449" si="322">I448/$G$9</f>
        <v>1.1494252873563218E-2</v>
      </c>
      <c r="J449" s="134"/>
      <c r="S449" s="49"/>
    </row>
    <row r="450" spans="1:20" s="7" customFormat="1">
      <c r="A450" s="2"/>
      <c r="B450" s="2" t="s">
        <v>9</v>
      </c>
      <c r="C450" s="8" t="s">
        <v>68</v>
      </c>
      <c r="S450" s="49"/>
    </row>
    <row r="451" spans="1:20" s="7" customFormat="1" ht="3.75" customHeight="1">
      <c r="A451" s="2"/>
      <c r="B451" s="2"/>
      <c r="S451" s="49"/>
    </row>
    <row r="452" spans="1:20" s="7" customFormat="1">
      <c r="A452" s="2"/>
      <c r="C452" s="371" t="s">
        <v>31</v>
      </c>
      <c r="D452" s="372"/>
      <c r="E452" s="325">
        <v>0</v>
      </c>
      <c r="F452" s="328">
        <v>1</v>
      </c>
      <c r="G452" s="328">
        <v>2</v>
      </c>
      <c r="H452" s="328">
        <v>3</v>
      </c>
      <c r="I452" s="326">
        <v>4</v>
      </c>
      <c r="J452" s="367" t="s">
        <v>30</v>
      </c>
      <c r="K452" s="368"/>
      <c r="S452" s="49"/>
      <c r="T452" s="287" t="s">
        <v>504</v>
      </c>
    </row>
    <row r="453" spans="1:20" s="7" customFormat="1" ht="15" customHeight="1">
      <c r="C453" s="322"/>
      <c r="D453" s="330"/>
      <c r="E453" s="117">
        <v>232</v>
      </c>
      <c r="F453" s="118">
        <v>6</v>
      </c>
      <c r="G453" s="118">
        <v>8</v>
      </c>
      <c r="H453" s="118">
        <v>5</v>
      </c>
      <c r="I453" s="119">
        <v>10</v>
      </c>
      <c r="J453" s="46"/>
      <c r="K453" s="46"/>
      <c r="L453" s="46"/>
      <c r="M453" s="14"/>
      <c r="N453" s="116">
        <f>E453+F453+G453+H453+I453</f>
        <v>261</v>
      </c>
      <c r="O453" s="23"/>
      <c r="P453" s="170">
        <f>(E453*E452+F452*F453+G453*G452+H453*H452+I453*I452)/$G$9</f>
        <v>0.2950191570881226</v>
      </c>
      <c r="Q453" s="171"/>
      <c r="R453" s="174">
        <f>($E$273*E453+$F$273*F453+$G$273*G453+$H$273*H453+$I$273*I453)/$G$9</f>
        <v>0.2950191570881226</v>
      </c>
      <c r="T453" s="278">
        <f>I454+H454</f>
        <v>5.7471264367816091E-2</v>
      </c>
    </row>
    <row r="454" spans="1:20" s="7" customFormat="1" ht="10.5" customHeight="1">
      <c r="A454" s="2"/>
      <c r="D454" s="193" t="s">
        <v>259</v>
      </c>
      <c r="E454" s="334">
        <f t="shared" ref="E454" si="323">E453/$G$9</f>
        <v>0.88888888888888884</v>
      </c>
      <c r="F454" s="334">
        <f t="shared" ref="F454" si="324">F453/$G$9</f>
        <v>2.2988505747126436E-2</v>
      </c>
      <c r="G454" s="334">
        <f t="shared" ref="G454" si="325">G453/$G$9</f>
        <v>3.0651340996168581E-2</v>
      </c>
      <c r="H454" s="334">
        <f t="shared" ref="H454" si="326">H453/$G$9</f>
        <v>1.9157088122605363E-2</v>
      </c>
      <c r="I454" s="334">
        <f t="shared" ref="I454" si="327">I453/$G$9</f>
        <v>3.8314176245210725E-2</v>
      </c>
      <c r="J454" s="134"/>
    </row>
    <row r="455" spans="1:20" s="7" customFormat="1" ht="15" customHeight="1">
      <c r="A455" s="2"/>
      <c r="B455" s="2" t="s">
        <v>10</v>
      </c>
      <c r="C455" s="8" t="s">
        <v>229</v>
      </c>
      <c r="S455" s="49"/>
    </row>
    <row r="456" spans="1:20" s="7" customFormat="1" ht="6" customHeight="1">
      <c r="A456" s="2"/>
      <c r="B456" s="2"/>
      <c r="S456" s="49"/>
    </row>
    <row r="457" spans="1:20" s="7" customFormat="1" ht="15" customHeight="1">
      <c r="A457" s="2"/>
      <c r="C457" s="371" t="s">
        <v>31</v>
      </c>
      <c r="D457" s="372"/>
      <c r="E457" s="325">
        <v>0</v>
      </c>
      <c r="F457" s="328">
        <v>1</v>
      </c>
      <c r="G457" s="328">
        <v>2</v>
      </c>
      <c r="H457" s="328">
        <v>3</v>
      </c>
      <c r="I457" s="326">
        <v>4</v>
      </c>
      <c r="J457" s="367" t="s">
        <v>30</v>
      </c>
      <c r="K457" s="368"/>
      <c r="S457" s="49"/>
      <c r="T457" s="287" t="s">
        <v>504</v>
      </c>
    </row>
    <row r="458" spans="1:20" s="7" customFormat="1" ht="15" customHeight="1">
      <c r="C458" s="322"/>
      <c r="D458" s="330"/>
      <c r="E458" s="117">
        <v>252</v>
      </c>
      <c r="F458" s="118">
        <v>5</v>
      </c>
      <c r="G458" s="118">
        <v>1</v>
      </c>
      <c r="H458" s="118">
        <v>3</v>
      </c>
      <c r="I458" s="119">
        <v>0</v>
      </c>
      <c r="J458" s="46"/>
      <c r="K458" s="46"/>
      <c r="L458" s="46"/>
      <c r="M458" s="14"/>
      <c r="N458" s="116">
        <f>E458+F458+G458+H458+I458</f>
        <v>261</v>
      </c>
      <c r="O458" s="23"/>
      <c r="P458" s="170">
        <f>(E458*E457+F457*F458+G458*G457+H458*H457+I458*I457)/$G$9</f>
        <v>6.1302681992337162E-2</v>
      </c>
      <c r="Q458" s="171"/>
      <c r="R458" s="174">
        <f>($E$273*E458+$F$273*F458+$G$273*G458+$H$273*H458+$I$273*I458)/$G$9</f>
        <v>6.1302681992337162E-2</v>
      </c>
      <c r="T458" s="278">
        <f>I459+H459</f>
        <v>1.1494252873563218E-2</v>
      </c>
    </row>
    <row r="459" spans="1:20" s="7" customFormat="1" ht="10.5" customHeight="1">
      <c r="A459" s="2"/>
      <c r="D459" s="193" t="s">
        <v>259</v>
      </c>
      <c r="E459" s="334">
        <f t="shared" ref="E459" si="328">E458/$G$9</f>
        <v>0.96551724137931039</v>
      </c>
      <c r="F459" s="334">
        <f t="shared" ref="F459" si="329">F458/$G$9</f>
        <v>1.9157088122605363E-2</v>
      </c>
      <c r="G459" s="334">
        <f t="shared" ref="G459" si="330">G458/$G$9</f>
        <v>3.8314176245210726E-3</v>
      </c>
      <c r="H459" s="334">
        <f t="shared" ref="H459" si="331">H458/$G$9</f>
        <v>1.1494252873563218E-2</v>
      </c>
      <c r="I459" s="334">
        <f t="shared" ref="I459" si="332">I458/$G$9</f>
        <v>0</v>
      </c>
      <c r="J459" s="134"/>
      <c r="P459" s="171"/>
      <c r="Q459" s="171"/>
      <c r="R459" s="171"/>
      <c r="S459" s="49"/>
    </row>
    <row r="460" spans="1:20" s="7" customFormat="1">
      <c r="A460" s="2"/>
      <c r="B460" s="2" t="s">
        <v>11</v>
      </c>
      <c r="C460" s="8" t="s">
        <v>46</v>
      </c>
      <c r="O460" s="23"/>
      <c r="P460" s="182"/>
      <c r="Q460" s="171"/>
      <c r="R460" s="171"/>
      <c r="S460" s="49"/>
    </row>
    <row r="461" spans="1:20" s="7" customFormat="1" ht="3.75" customHeight="1">
      <c r="A461" s="2"/>
      <c r="P461" s="171"/>
      <c r="Q461" s="171"/>
      <c r="R461" s="171"/>
      <c r="S461" s="49"/>
    </row>
    <row r="462" spans="1:20" s="7" customFormat="1">
      <c r="C462" s="371" t="s">
        <v>31</v>
      </c>
      <c r="D462" s="372"/>
      <c r="E462" s="325">
        <v>0</v>
      </c>
      <c r="F462" s="328">
        <v>1</v>
      </c>
      <c r="G462" s="328">
        <v>2</v>
      </c>
      <c r="H462" s="328">
        <v>3</v>
      </c>
      <c r="I462" s="326">
        <v>4</v>
      </c>
      <c r="J462" s="367" t="s">
        <v>30</v>
      </c>
      <c r="K462" s="368"/>
      <c r="P462" s="171"/>
      <c r="Q462" s="171"/>
      <c r="R462" s="171"/>
      <c r="S462" s="49"/>
      <c r="T462" s="287" t="s">
        <v>504</v>
      </c>
    </row>
    <row r="463" spans="1:20" s="7" customFormat="1" ht="15" customHeight="1">
      <c r="C463" s="322"/>
      <c r="D463" s="330"/>
      <c r="E463" s="117">
        <v>222</v>
      </c>
      <c r="F463" s="118">
        <v>18</v>
      </c>
      <c r="G463" s="118">
        <v>13</v>
      </c>
      <c r="H463" s="118">
        <v>4</v>
      </c>
      <c r="I463" s="119">
        <v>4</v>
      </c>
      <c r="J463" s="46"/>
      <c r="K463" s="46"/>
      <c r="L463" s="46"/>
      <c r="M463" s="14"/>
      <c r="N463" s="116">
        <f>E463+F463+G463+H463+I463</f>
        <v>261</v>
      </c>
      <c r="O463" s="23"/>
      <c r="P463" s="170">
        <f>(E463*E462+F462*F463+G463*G462+H463*H462+I463*I462)/$G$9</f>
        <v>0.27586206896551724</v>
      </c>
      <c r="Q463" s="171"/>
      <c r="R463" s="174">
        <f>($E$273*E463+$F$273*F463+$G$273*G463+$H$273*H463+$I$273*I463)/$G$9</f>
        <v>0.27586206896551724</v>
      </c>
      <c r="T463" s="278">
        <f>I464+H464</f>
        <v>3.0651340996168581E-2</v>
      </c>
    </row>
    <row r="464" spans="1:20" s="7" customFormat="1" ht="10.5" customHeight="1">
      <c r="D464" s="193" t="s">
        <v>259</v>
      </c>
      <c r="E464" s="334">
        <f t="shared" ref="E464" si="333">E463/$G$9</f>
        <v>0.85057471264367812</v>
      </c>
      <c r="F464" s="334">
        <f t="shared" ref="F464" si="334">F463/$G$9</f>
        <v>6.8965517241379309E-2</v>
      </c>
      <c r="G464" s="334">
        <f t="shared" ref="G464" si="335">G463/$G$9</f>
        <v>4.9808429118773943E-2</v>
      </c>
      <c r="H464" s="334">
        <f t="shared" ref="H464" si="336">H463/$G$9</f>
        <v>1.532567049808429E-2</v>
      </c>
      <c r="I464" s="334">
        <f t="shared" ref="I464" si="337">I463/$G$9</f>
        <v>1.532567049808429E-2</v>
      </c>
      <c r="J464" s="134"/>
      <c r="P464" s="171"/>
      <c r="Q464" s="171"/>
      <c r="R464" s="171"/>
      <c r="S464" s="49"/>
    </row>
    <row r="465" spans="2:20" s="7" customFormat="1">
      <c r="B465" s="2" t="s">
        <v>13</v>
      </c>
      <c r="C465" s="8" t="s">
        <v>230</v>
      </c>
      <c r="P465" s="171"/>
      <c r="Q465" s="171"/>
      <c r="R465" s="171"/>
      <c r="S465" s="49"/>
    </row>
    <row r="466" spans="2:20" s="7" customFormat="1" ht="3.75" customHeight="1">
      <c r="P466" s="171"/>
      <c r="Q466" s="171"/>
      <c r="R466" s="171"/>
      <c r="S466" s="49"/>
    </row>
    <row r="467" spans="2:20" s="7" customFormat="1">
      <c r="C467" s="371" t="s">
        <v>31</v>
      </c>
      <c r="D467" s="372"/>
      <c r="E467" s="325">
        <v>0</v>
      </c>
      <c r="F467" s="328">
        <v>1</v>
      </c>
      <c r="G467" s="328">
        <v>2</v>
      </c>
      <c r="H467" s="328">
        <v>3</v>
      </c>
      <c r="I467" s="326">
        <v>4</v>
      </c>
      <c r="J467" s="367" t="s">
        <v>30</v>
      </c>
      <c r="K467" s="368"/>
      <c r="P467" s="171"/>
      <c r="Q467" s="171"/>
      <c r="R467" s="171"/>
      <c r="S467" s="286" t="s">
        <v>499</v>
      </c>
    </row>
    <row r="468" spans="2:20" s="7" customFormat="1" ht="15" customHeight="1">
      <c r="C468" s="322"/>
      <c r="D468" s="330"/>
      <c r="E468" s="117">
        <v>245</v>
      </c>
      <c r="F468" s="118">
        <v>8</v>
      </c>
      <c r="G468" s="118">
        <v>2</v>
      </c>
      <c r="H468" s="118">
        <v>3</v>
      </c>
      <c r="I468" s="119">
        <v>3</v>
      </c>
      <c r="J468" s="46"/>
      <c r="K468" s="46"/>
      <c r="L468" s="46"/>
      <c r="M468" s="14"/>
      <c r="N468" s="116">
        <f>E468+F468+G468+H468+I468</f>
        <v>261</v>
      </c>
      <c r="O468" s="23"/>
      <c r="P468" s="170">
        <f>(E468*E467+F467*F468+G468*G467+H468*H467+I468*I467)/$G$9</f>
        <v>0.12643678160919541</v>
      </c>
      <c r="Q468" s="171"/>
      <c r="R468" s="174">
        <f>($E$273*E468+$F$273*F468+$G$273*G468+$H$273*H468+$I$273*I468)/$G$9</f>
        <v>0.12643678160919541</v>
      </c>
      <c r="T468" s="278">
        <f>I469+H469</f>
        <v>2.2988505747126436E-2</v>
      </c>
    </row>
    <row r="469" spans="2:20" s="7" customFormat="1" ht="10.5" customHeight="1">
      <c r="D469" s="193" t="s">
        <v>259</v>
      </c>
      <c r="E469" s="334">
        <f t="shared" ref="E469" si="338">E468/$G$9</f>
        <v>0.93869731800766287</v>
      </c>
      <c r="F469" s="334">
        <f t="shared" ref="F469" si="339">F468/$G$9</f>
        <v>3.0651340996168581E-2</v>
      </c>
      <c r="G469" s="334">
        <f t="shared" ref="G469" si="340">G468/$G$9</f>
        <v>7.6628352490421452E-3</v>
      </c>
      <c r="H469" s="334">
        <f t="shared" ref="H469" si="341">H468/$G$9</f>
        <v>1.1494252873563218E-2</v>
      </c>
      <c r="I469" s="334">
        <f t="shared" ref="I469" si="342">I468/$G$9</f>
        <v>1.1494252873563218E-2</v>
      </c>
      <c r="J469" s="134"/>
      <c r="P469" s="171"/>
      <c r="Q469" s="171"/>
      <c r="R469" s="171"/>
      <c r="S469" s="49"/>
    </row>
    <row r="470" spans="2:20" s="7" customFormat="1">
      <c r="B470" s="2" t="s">
        <v>15</v>
      </c>
      <c r="C470" s="8" t="s">
        <v>231</v>
      </c>
      <c r="P470" s="171"/>
      <c r="Q470" s="171"/>
      <c r="R470" s="171"/>
      <c r="S470" s="49"/>
    </row>
    <row r="471" spans="2:20" s="7" customFormat="1" ht="3.75" customHeight="1">
      <c r="P471" s="171"/>
      <c r="Q471" s="171"/>
      <c r="R471" s="171"/>
      <c r="S471" s="49"/>
    </row>
    <row r="472" spans="2:20" s="7" customFormat="1">
      <c r="C472" s="371" t="s">
        <v>31</v>
      </c>
      <c r="D472" s="372"/>
      <c r="E472" s="325">
        <v>0</v>
      </c>
      <c r="F472" s="328">
        <v>1</v>
      </c>
      <c r="G472" s="328">
        <v>2</v>
      </c>
      <c r="H472" s="328">
        <v>3</v>
      </c>
      <c r="I472" s="326">
        <v>4</v>
      </c>
      <c r="J472" s="367" t="s">
        <v>30</v>
      </c>
      <c r="K472" s="368"/>
      <c r="P472" s="171"/>
      <c r="Q472" s="171"/>
      <c r="R472" s="171"/>
      <c r="S472" s="49"/>
      <c r="T472" s="287" t="s">
        <v>504</v>
      </c>
    </row>
    <row r="473" spans="2:20" s="7" customFormat="1" ht="15" customHeight="1">
      <c r="C473" s="322"/>
      <c r="D473" s="330"/>
      <c r="E473" s="117">
        <v>248</v>
      </c>
      <c r="F473" s="118">
        <v>4</v>
      </c>
      <c r="G473" s="118">
        <v>5</v>
      </c>
      <c r="H473" s="118">
        <v>3</v>
      </c>
      <c r="I473" s="119">
        <v>1</v>
      </c>
      <c r="J473" s="46"/>
      <c r="K473" s="46"/>
      <c r="L473" s="46"/>
      <c r="M473" s="14"/>
      <c r="N473" s="116">
        <f>E473+F473+G473+H473+I473</f>
        <v>261</v>
      </c>
      <c r="O473" s="23"/>
      <c r="P473" s="170">
        <f>(E473*E472+F472*F473+G473*G472+H473*H472+I473*I472)/$G$9</f>
        <v>0.10344827586206896</v>
      </c>
      <c r="Q473" s="171"/>
      <c r="R473" s="174">
        <f>($E$273*E473+$F$273*F473+$G$273*G473+$H$273*H473+$I$273*I473)/$G$9</f>
        <v>0.10344827586206896</v>
      </c>
      <c r="T473" s="278">
        <f>I474+H474</f>
        <v>1.532567049808429E-2</v>
      </c>
    </row>
    <row r="474" spans="2:20" s="7" customFormat="1" ht="10.5" customHeight="1">
      <c r="D474" s="193" t="s">
        <v>259</v>
      </c>
      <c r="E474" s="334">
        <f t="shared" ref="E474" si="343">E473/$G$9</f>
        <v>0.95019157088122608</v>
      </c>
      <c r="F474" s="334">
        <f t="shared" ref="F474" si="344">F473/$G$9</f>
        <v>1.532567049808429E-2</v>
      </c>
      <c r="G474" s="334">
        <f t="shared" ref="G474" si="345">G473/$G$9</f>
        <v>1.9157088122605363E-2</v>
      </c>
      <c r="H474" s="334">
        <f t="shared" ref="H474" si="346">H473/$G$9</f>
        <v>1.1494252873563218E-2</v>
      </c>
      <c r="I474" s="334">
        <f t="shared" ref="I474" si="347">I473/$G$9</f>
        <v>3.8314176245210726E-3</v>
      </c>
      <c r="J474" s="134"/>
      <c r="P474" s="171"/>
      <c r="Q474" s="171"/>
      <c r="R474" s="171"/>
      <c r="S474" s="49"/>
    </row>
    <row r="475" spans="2:20" s="7" customFormat="1">
      <c r="B475" s="2" t="s">
        <v>16</v>
      </c>
      <c r="C475" s="8" t="s">
        <v>232</v>
      </c>
      <c r="P475" s="171"/>
      <c r="Q475" s="171"/>
      <c r="R475" s="171"/>
      <c r="S475" s="49"/>
    </row>
    <row r="476" spans="2:20" s="7" customFormat="1" ht="3.75" customHeight="1">
      <c r="B476" s="2"/>
      <c r="P476" s="171"/>
      <c r="Q476" s="171"/>
      <c r="R476" s="171"/>
      <c r="S476" s="49"/>
    </row>
    <row r="477" spans="2:20" s="7" customFormat="1">
      <c r="B477" s="2"/>
      <c r="C477" s="371" t="s">
        <v>31</v>
      </c>
      <c r="D477" s="372"/>
      <c r="E477" s="325">
        <v>0</v>
      </c>
      <c r="F477" s="328">
        <v>1</v>
      </c>
      <c r="G477" s="328">
        <v>2</v>
      </c>
      <c r="H477" s="328">
        <v>3</v>
      </c>
      <c r="I477" s="326">
        <v>4</v>
      </c>
      <c r="J477" s="367" t="s">
        <v>30</v>
      </c>
      <c r="K477" s="368"/>
      <c r="P477" s="171"/>
      <c r="Q477" s="171"/>
      <c r="R477" s="171"/>
      <c r="S477" s="49"/>
    </row>
    <row r="478" spans="2:20" s="7" customFormat="1" ht="15" customHeight="1">
      <c r="C478" s="322"/>
      <c r="D478" s="330"/>
      <c r="E478" s="117">
        <v>235</v>
      </c>
      <c r="F478" s="118">
        <v>8</v>
      </c>
      <c r="G478" s="118">
        <v>8</v>
      </c>
      <c r="H478" s="118">
        <v>8</v>
      </c>
      <c r="I478" s="119">
        <v>2</v>
      </c>
      <c r="J478" s="46"/>
      <c r="K478" s="46"/>
      <c r="L478" s="46"/>
      <c r="M478" s="14"/>
      <c r="N478" s="116">
        <f>E478+F478+G478+H478+I478</f>
        <v>261</v>
      </c>
      <c r="O478" s="23"/>
      <c r="P478" s="170">
        <f>(E478*E477+F477*F478+G478*G477+H478*H477+I478*I477)/$G$9</f>
        <v>0.21455938697318008</v>
      </c>
      <c r="Q478" s="171"/>
      <c r="R478" s="174">
        <f>($E$273*E478+$F$273*F478+$G$273*G478+$H$273*H478+$I$273*I478)/$G$9</f>
        <v>0.21455938697318008</v>
      </c>
    </row>
    <row r="479" spans="2:20" s="7" customFormat="1" ht="10.5" customHeight="1">
      <c r="B479" s="2"/>
      <c r="C479" s="323"/>
      <c r="D479" s="193" t="s">
        <v>259</v>
      </c>
      <c r="E479" s="334">
        <f t="shared" ref="E479" si="348">E478/$G$9</f>
        <v>0.90038314176245215</v>
      </c>
      <c r="F479" s="334">
        <f t="shared" ref="F479" si="349">F478/$G$9</f>
        <v>3.0651340996168581E-2</v>
      </c>
      <c r="G479" s="334">
        <f t="shared" ref="G479" si="350">G478/$G$9</f>
        <v>3.0651340996168581E-2</v>
      </c>
      <c r="H479" s="334">
        <f t="shared" ref="H479" si="351">H478/$G$9</f>
        <v>3.0651340996168581E-2</v>
      </c>
      <c r="I479" s="334">
        <f t="shared" ref="I479" si="352">I478/$G$9</f>
        <v>7.6628352490421452E-3</v>
      </c>
      <c r="J479" s="134"/>
      <c r="K479" s="323"/>
      <c r="P479" s="171"/>
      <c r="Q479" s="171"/>
      <c r="R479" s="171"/>
      <c r="S479" s="49"/>
    </row>
    <row r="480" spans="2:20" s="7" customFormat="1">
      <c r="B480" s="2" t="s">
        <v>19</v>
      </c>
      <c r="C480" s="8" t="s">
        <v>233</v>
      </c>
      <c r="P480" s="171"/>
      <c r="Q480" s="171"/>
      <c r="R480" s="171"/>
      <c r="S480" s="49"/>
    </row>
    <row r="481" spans="2:20" s="7" customFormat="1" ht="3.75" customHeight="1">
      <c r="B481" s="2"/>
      <c r="P481" s="171"/>
      <c r="Q481" s="171"/>
      <c r="R481" s="171"/>
      <c r="S481" s="49"/>
    </row>
    <row r="482" spans="2:20" s="7" customFormat="1">
      <c r="B482" s="2"/>
      <c r="C482" s="371" t="s">
        <v>31</v>
      </c>
      <c r="D482" s="372"/>
      <c r="E482" s="325">
        <v>0</v>
      </c>
      <c r="F482" s="328">
        <v>1</v>
      </c>
      <c r="G482" s="328">
        <v>2</v>
      </c>
      <c r="H482" s="328">
        <v>3</v>
      </c>
      <c r="I482" s="326">
        <v>4</v>
      </c>
      <c r="J482" s="367" t="s">
        <v>30</v>
      </c>
      <c r="K482" s="368"/>
      <c r="P482" s="171"/>
      <c r="Q482" s="171"/>
      <c r="R482" s="171"/>
      <c r="S482" s="49"/>
    </row>
    <row r="483" spans="2:20" s="7" customFormat="1" ht="15" customHeight="1">
      <c r="C483" s="322"/>
      <c r="D483" s="330"/>
      <c r="E483" s="117">
        <v>257</v>
      </c>
      <c r="F483" s="118">
        <v>1</v>
      </c>
      <c r="G483" s="118">
        <v>1</v>
      </c>
      <c r="H483" s="118">
        <v>2</v>
      </c>
      <c r="I483" s="119">
        <v>0</v>
      </c>
      <c r="J483" s="46"/>
      <c r="K483" s="46"/>
      <c r="L483" s="46"/>
      <c r="M483" s="14"/>
      <c r="N483" s="116">
        <f>E483+F483+G483+H483+I483</f>
        <v>261</v>
      </c>
      <c r="O483" s="23"/>
      <c r="P483" s="170">
        <f>(E483*E482+F482*F483+G483*G482+H483*H482+I483*I482)/$G$9</f>
        <v>3.4482758620689655E-2</v>
      </c>
      <c r="Q483" s="171"/>
      <c r="R483" s="174">
        <f>($E$273*E483+$F$273*F483+$G$273*G483+$H$273*H483+$I$273*I483)/$G$9</f>
        <v>3.4482758620689655E-2</v>
      </c>
    </row>
    <row r="484" spans="2:20" s="7" customFormat="1" ht="10.5" customHeight="1">
      <c r="B484" s="2"/>
      <c r="D484" s="193" t="s">
        <v>259</v>
      </c>
      <c r="E484" s="334">
        <f t="shared" ref="E484" si="353">E483/$G$9</f>
        <v>0.98467432950191569</v>
      </c>
      <c r="F484" s="334">
        <f t="shared" ref="F484" si="354">F483/$G$9</f>
        <v>3.8314176245210726E-3</v>
      </c>
      <c r="G484" s="334">
        <f t="shared" ref="G484" si="355">G483/$G$9</f>
        <v>3.8314176245210726E-3</v>
      </c>
      <c r="H484" s="334">
        <f t="shared" ref="H484" si="356">H483/$G$9</f>
        <v>7.6628352490421452E-3</v>
      </c>
      <c r="I484" s="334">
        <f t="shared" ref="I484" si="357">I483/$G$9</f>
        <v>0</v>
      </c>
      <c r="J484" s="134"/>
      <c r="P484" s="171"/>
      <c r="Q484" s="171"/>
      <c r="R484" s="171"/>
      <c r="S484" s="49"/>
    </row>
    <row r="485" spans="2:20" s="7" customFormat="1">
      <c r="B485" s="2" t="s">
        <v>20</v>
      </c>
      <c r="C485" s="8" t="s">
        <v>234</v>
      </c>
      <c r="P485" s="171"/>
      <c r="Q485" s="171"/>
      <c r="R485" s="171"/>
      <c r="S485" s="49"/>
    </row>
    <row r="486" spans="2:20" s="7" customFormat="1" ht="3.75" customHeight="1">
      <c r="B486" s="2"/>
      <c r="P486" s="171"/>
      <c r="Q486" s="171"/>
      <c r="R486" s="171"/>
      <c r="S486" s="49"/>
    </row>
    <row r="487" spans="2:20" s="7" customFormat="1">
      <c r="B487" s="2"/>
      <c r="C487" s="371" t="s">
        <v>31</v>
      </c>
      <c r="D487" s="372"/>
      <c r="E487" s="325">
        <v>0</v>
      </c>
      <c r="F487" s="328">
        <v>1</v>
      </c>
      <c r="G487" s="328">
        <v>2</v>
      </c>
      <c r="H487" s="328">
        <v>3</v>
      </c>
      <c r="I487" s="326">
        <v>4</v>
      </c>
      <c r="J487" s="367" t="s">
        <v>30</v>
      </c>
      <c r="K487" s="368"/>
      <c r="P487" s="171"/>
      <c r="Q487" s="171"/>
      <c r="R487" s="171"/>
      <c r="S487" s="49"/>
    </row>
    <row r="488" spans="2:20" s="7" customFormat="1" ht="15" customHeight="1">
      <c r="C488" s="322"/>
      <c r="D488" s="330"/>
      <c r="E488" s="117">
        <v>243</v>
      </c>
      <c r="F488" s="118">
        <v>7</v>
      </c>
      <c r="G488" s="118">
        <v>7</v>
      </c>
      <c r="H488" s="118">
        <v>2</v>
      </c>
      <c r="I488" s="119">
        <v>2</v>
      </c>
      <c r="J488" s="46"/>
      <c r="K488" s="46"/>
      <c r="L488" s="46"/>
      <c r="M488" s="14"/>
      <c r="N488" s="116">
        <f>E488+F488+G488+H488+I488</f>
        <v>261</v>
      </c>
      <c r="O488" s="23"/>
      <c r="P488" s="170">
        <f>(E488*E487+F487*F488+G488*G487+H488*H487+I488*I487)/$G$9</f>
        <v>0.13409961685823754</v>
      </c>
      <c r="Q488" s="171"/>
      <c r="R488" s="174">
        <f>($E$273*E488+$F$273*F488+$G$273*G488+$H$273*H488+$I$273*I488)/$G$9</f>
        <v>0.13409961685823754</v>
      </c>
    </row>
    <row r="489" spans="2:20" s="7" customFormat="1" ht="10.5" customHeight="1">
      <c r="B489" s="2"/>
      <c r="D489" s="193" t="s">
        <v>259</v>
      </c>
      <c r="E489" s="334">
        <f t="shared" ref="E489" si="358">E488/$G$9</f>
        <v>0.93103448275862066</v>
      </c>
      <c r="F489" s="334">
        <f t="shared" ref="F489" si="359">F488/$G$9</f>
        <v>2.681992337164751E-2</v>
      </c>
      <c r="G489" s="334">
        <f t="shared" ref="G489" si="360">G488/$G$9</f>
        <v>2.681992337164751E-2</v>
      </c>
      <c r="H489" s="334">
        <f t="shared" ref="H489" si="361">H488/$G$9</f>
        <v>7.6628352490421452E-3</v>
      </c>
      <c r="I489" s="334">
        <f t="shared" ref="I489" si="362">I488/$G$9</f>
        <v>7.6628352490421452E-3</v>
      </c>
      <c r="J489" s="134"/>
      <c r="P489" s="171"/>
      <c r="Q489" s="171"/>
      <c r="R489" s="171"/>
      <c r="S489" s="49"/>
    </row>
    <row r="490" spans="2:20" s="7" customFormat="1">
      <c r="B490" s="2" t="s">
        <v>22</v>
      </c>
      <c r="C490" s="8" t="s">
        <v>235</v>
      </c>
      <c r="P490" s="171"/>
      <c r="Q490" s="171"/>
      <c r="R490" s="171"/>
    </row>
    <row r="491" spans="2:20" s="7" customFormat="1" ht="3.75" customHeight="1">
      <c r="B491" s="2"/>
      <c r="P491" s="171"/>
      <c r="Q491" s="171"/>
      <c r="R491" s="171"/>
      <c r="S491" s="49"/>
    </row>
    <row r="492" spans="2:20" s="7" customFormat="1">
      <c r="C492" s="371" t="s">
        <v>31</v>
      </c>
      <c r="D492" s="372"/>
      <c r="E492" s="325">
        <v>0</v>
      </c>
      <c r="F492" s="328">
        <v>1</v>
      </c>
      <c r="G492" s="328">
        <v>2</v>
      </c>
      <c r="H492" s="328">
        <v>3</v>
      </c>
      <c r="I492" s="326">
        <v>4</v>
      </c>
      <c r="J492" s="367" t="s">
        <v>30</v>
      </c>
      <c r="K492" s="368"/>
      <c r="O492" s="23"/>
      <c r="P492" s="182"/>
      <c r="Q492" s="171"/>
      <c r="R492" s="171"/>
      <c r="S492" s="286" t="s">
        <v>499</v>
      </c>
    </row>
    <row r="493" spans="2:20" s="7" customFormat="1" ht="15" customHeight="1">
      <c r="C493" s="322"/>
      <c r="D493" s="330"/>
      <c r="E493" s="117">
        <v>226</v>
      </c>
      <c r="F493" s="118">
        <v>17</v>
      </c>
      <c r="G493" s="118">
        <v>10</v>
      </c>
      <c r="H493" s="118">
        <v>6</v>
      </c>
      <c r="I493" s="119">
        <v>2</v>
      </c>
      <c r="J493" s="46"/>
      <c r="K493" s="46"/>
      <c r="L493" s="46"/>
      <c r="M493" s="14"/>
      <c r="N493" s="116">
        <f>E493+F493+G493+H493+I493</f>
        <v>261</v>
      </c>
      <c r="O493" s="23"/>
      <c r="P493" s="170">
        <f>(E493*E492+F492*F493+G493*G492+H493*H492+I493*I492)/$G$9</f>
        <v>0.2413793103448276</v>
      </c>
      <c r="Q493" s="171"/>
      <c r="R493" s="174">
        <f>($E$273*E493+$F$273*F493+$G$273*G493+$H$273*H493+$I$273*I493)/$G$9</f>
        <v>0.2413793103448276</v>
      </c>
      <c r="T493" s="278">
        <f>I494+H494</f>
        <v>3.0651340996168581E-2</v>
      </c>
    </row>
    <row r="494" spans="2:20" s="7" customFormat="1" ht="10.5" customHeight="1">
      <c r="D494" s="193" t="s">
        <v>259</v>
      </c>
      <c r="E494" s="334">
        <f t="shared" ref="E494" si="363">E493/$G$9</f>
        <v>0.86590038314176243</v>
      </c>
      <c r="F494" s="334">
        <f t="shared" ref="F494" si="364">F493/$G$9</f>
        <v>6.5134099616858232E-2</v>
      </c>
      <c r="G494" s="334">
        <f t="shared" ref="G494" si="365">G493/$G$9</f>
        <v>3.8314176245210725E-2</v>
      </c>
      <c r="H494" s="334">
        <f t="shared" ref="H494" si="366">H493/$G$9</f>
        <v>2.2988505747126436E-2</v>
      </c>
      <c r="I494" s="334">
        <f t="shared" ref="I494" si="367">I493/$G$9</f>
        <v>7.6628352490421452E-3</v>
      </c>
      <c r="J494" s="134"/>
      <c r="P494" s="171"/>
      <c r="Q494" s="171"/>
      <c r="R494" s="171"/>
      <c r="S494" s="49"/>
    </row>
    <row r="495" spans="2:20" s="7" customFormat="1">
      <c r="B495" s="2" t="s">
        <v>21</v>
      </c>
      <c r="C495" s="8" t="s">
        <v>236</v>
      </c>
      <c r="P495" s="171"/>
      <c r="Q495" s="171"/>
      <c r="R495" s="171"/>
      <c r="S495" s="49"/>
    </row>
    <row r="496" spans="2:20" s="7" customFormat="1" ht="3.75" customHeight="1">
      <c r="P496" s="171"/>
      <c r="Q496" s="171"/>
      <c r="R496" s="171"/>
      <c r="S496" s="49"/>
    </row>
    <row r="497" spans="2:21" s="7" customFormat="1">
      <c r="C497" s="371" t="s">
        <v>31</v>
      </c>
      <c r="D497" s="372"/>
      <c r="E497" s="325">
        <v>0</v>
      </c>
      <c r="F497" s="328">
        <v>1</v>
      </c>
      <c r="G497" s="328">
        <v>2</v>
      </c>
      <c r="H497" s="328">
        <v>3</v>
      </c>
      <c r="I497" s="326">
        <v>4</v>
      </c>
      <c r="J497" s="367" t="s">
        <v>30</v>
      </c>
      <c r="K497" s="368"/>
      <c r="P497" s="171"/>
      <c r="Q497" s="171"/>
      <c r="R497" s="171"/>
      <c r="S497" s="49"/>
      <c r="T497" s="279" t="s">
        <v>497</v>
      </c>
    </row>
    <row r="498" spans="2:21" s="7" customFormat="1" ht="15" customHeight="1">
      <c r="C498" s="322"/>
      <c r="D498" s="330"/>
      <c r="E498" s="117">
        <v>232</v>
      </c>
      <c r="F498" s="118">
        <v>12</v>
      </c>
      <c r="G498" s="118">
        <v>13</v>
      </c>
      <c r="H498" s="118">
        <v>3</v>
      </c>
      <c r="I498" s="119">
        <v>1</v>
      </c>
      <c r="J498" s="46"/>
      <c r="K498" s="46"/>
      <c r="L498" s="46"/>
      <c r="M498" s="14"/>
      <c r="N498" s="116">
        <f>E498+F498+G498+H498+I498</f>
        <v>261</v>
      </c>
      <c r="O498" s="23"/>
      <c r="P498" s="170">
        <f>(E498*E497+F497*F498+G498*G497+H498*H497+I498*I497)/$G$9</f>
        <v>0.19540229885057472</v>
      </c>
      <c r="Q498" s="171"/>
      <c r="R498" s="174">
        <f>($E$273*E498+$F$273*F498+$G$273*G498+$H$273*H498+$I$273*I498)/$G$9</f>
        <v>0.19540229885057472</v>
      </c>
      <c r="T498" s="278">
        <f>I499+H499</f>
        <v>1.532567049808429E-2</v>
      </c>
    </row>
    <row r="499" spans="2:21" s="7" customFormat="1" ht="10.5" customHeight="1">
      <c r="D499" s="193" t="s">
        <v>259</v>
      </c>
      <c r="E499" s="334">
        <f t="shared" ref="E499" si="368">E498/$G$9</f>
        <v>0.88888888888888884</v>
      </c>
      <c r="F499" s="334">
        <f t="shared" ref="F499" si="369">F498/$G$9</f>
        <v>4.5977011494252873E-2</v>
      </c>
      <c r="G499" s="334">
        <f t="shared" ref="G499" si="370">G498/$G$9</f>
        <v>4.9808429118773943E-2</v>
      </c>
      <c r="H499" s="334">
        <f t="shared" ref="H499" si="371">H498/$G$9</f>
        <v>1.1494252873563218E-2</v>
      </c>
      <c r="I499" s="334">
        <f t="shared" ref="I499" si="372">I498/$G$9</f>
        <v>3.8314176245210726E-3</v>
      </c>
      <c r="J499" s="134"/>
      <c r="P499" s="171"/>
      <c r="Q499" s="171"/>
      <c r="R499" s="171"/>
      <c r="S499" s="49"/>
    </row>
    <row r="500" spans="2:21" s="7" customFormat="1" ht="15.75" thickBot="1">
      <c r="S500" s="49"/>
    </row>
    <row r="501" spans="2:21" s="7" customFormat="1" ht="21" customHeight="1" thickTop="1" thickBot="1">
      <c r="C501" s="429" t="s">
        <v>119</v>
      </c>
      <c r="D501" s="430"/>
      <c r="E501" s="430"/>
      <c r="F501" s="430"/>
      <c r="G501" s="430"/>
      <c r="H501" s="431"/>
      <c r="I501" s="386">
        <f>(R498+R493+R488+R483+R478+R473+R468+R463+R458+R453+R448+R443)/12</f>
        <v>0.16219667943805877</v>
      </c>
      <c r="J501" s="386"/>
      <c r="K501" s="391" t="s">
        <v>120</v>
      </c>
      <c r="L501" s="391"/>
      <c r="M501" s="391"/>
      <c r="N501" s="391"/>
      <c r="O501" s="391"/>
      <c r="P501" s="391"/>
      <c r="Q501" s="391"/>
      <c r="R501" s="392"/>
    </row>
    <row r="502" spans="2:21" s="7" customFormat="1" ht="8.25" customHeight="1" thickTop="1" thickBot="1">
      <c r="C502" s="283"/>
      <c r="D502" s="283"/>
      <c r="E502" s="283"/>
      <c r="F502" s="283"/>
      <c r="G502" s="283"/>
      <c r="H502" s="283"/>
      <c r="K502" s="284"/>
      <c r="L502" s="284"/>
      <c r="M502" s="284"/>
      <c r="N502" s="284"/>
      <c r="O502" s="284"/>
      <c r="P502" s="284"/>
      <c r="Q502" s="284"/>
      <c r="R502" s="284"/>
    </row>
    <row r="503" spans="2:21" s="7" customFormat="1" ht="21" customHeight="1" thickTop="1" thickBot="1">
      <c r="C503" s="429" t="s">
        <v>498</v>
      </c>
      <c r="D503" s="430"/>
      <c r="E503" s="430"/>
      <c r="F503" s="430"/>
      <c r="G503" s="430"/>
      <c r="H503" s="430"/>
      <c r="I503" s="386">
        <f>(R498+R448+R44)/3</f>
        <v>0.65006385696040869</v>
      </c>
      <c r="J503" s="386"/>
      <c r="K503" s="391" t="s">
        <v>502</v>
      </c>
      <c r="L503" s="391"/>
      <c r="M503" s="391"/>
      <c r="N503" s="391"/>
      <c r="O503" s="391"/>
      <c r="P503" s="391"/>
      <c r="Q503" s="391"/>
      <c r="R503" s="392"/>
    </row>
    <row r="504" spans="2:21" s="7" customFormat="1" ht="8.25" customHeight="1" thickTop="1" thickBot="1">
      <c r="C504" s="282"/>
      <c r="D504" s="282"/>
      <c r="E504" s="282"/>
      <c r="F504" s="282"/>
      <c r="G504" s="282"/>
      <c r="H504" s="282"/>
      <c r="K504" s="282"/>
      <c r="L504" s="282"/>
      <c r="M504" s="282"/>
      <c r="N504" s="282"/>
      <c r="O504" s="282"/>
      <c r="P504" s="282"/>
      <c r="Q504" s="282"/>
      <c r="R504" s="282"/>
    </row>
    <row r="505" spans="2:21" s="7" customFormat="1" ht="21" customHeight="1" thickTop="1" thickBot="1">
      <c r="C505" s="429" t="s">
        <v>500</v>
      </c>
      <c r="D505" s="430"/>
      <c r="E505" s="430"/>
      <c r="F505" s="430"/>
      <c r="G505" s="430"/>
      <c r="H505" s="430"/>
      <c r="I505" s="386">
        <f>(R493+R468)/2</f>
        <v>0.18390804597701149</v>
      </c>
      <c r="J505" s="386"/>
      <c r="K505" s="391" t="s">
        <v>501</v>
      </c>
      <c r="L505" s="391"/>
      <c r="M505" s="391"/>
      <c r="N505" s="391"/>
      <c r="O505" s="391"/>
      <c r="P505" s="391"/>
      <c r="Q505" s="391"/>
      <c r="R505" s="392"/>
    </row>
    <row r="506" spans="2:21" s="7" customFormat="1" ht="5.25" customHeight="1" thickTop="1" thickBot="1">
      <c r="C506" s="283"/>
      <c r="D506" s="283"/>
      <c r="E506" s="283"/>
      <c r="F506" s="283"/>
      <c r="G506" s="283"/>
      <c r="H506" s="283"/>
      <c r="K506" s="284"/>
      <c r="L506" s="284"/>
      <c r="M506" s="284"/>
      <c r="N506" s="284"/>
      <c r="O506" s="284"/>
      <c r="P506" s="284"/>
      <c r="Q506" s="284"/>
      <c r="R506" s="284"/>
    </row>
    <row r="507" spans="2:21" s="7" customFormat="1" ht="21" customHeight="1" thickTop="1" thickBot="1">
      <c r="C507" s="429" t="s">
        <v>503</v>
      </c>
      <c r="D507" s="430"/>
      <c r="E507" s="430"/>
      <c r="F507" s="430"/>
      <c r="G507" s="430"/>
      <c r="H507" s="430"/>
      <c r="I507" s="386">
        <f>(R473+R463+R458)/3</f>
        <v>0.14687100893997446</v>
      </c>
      <c r="J507" s="386"/>
      <c r="K507" s="391" t="s">
        <v>505</v>
      </c>
      <c r="L507" s="391"/>
      <c r="M507" s="391"/>
      <c r="N507" s="391"/>
      <c r="O507" s="391"/>
      <c r="P507" s="391"/>
      <c r="Q507" s="391"/>
      <c r="R507" s="392"/>
    </row>
    <row r="508" spans="2:21" s="7" customFormat="1" ht="9.75" customHeight="1" thickTop="1">
      <c r="S508" s="49"/>
    </row>
    <row r="509" spans="2:21" s="7" customFormat="1" ht="18.75" customHeight="1">
      <c r="B509" s="425" t="s">
        <v>237</v>
      </c>
      <c r="C509" s="425"/>
      <c r="D509" s="425"/>
      <c r="E509" s="425"/>
      <c r="F509" s="425"/>
      <c r="G509" s="425"/>
      <c r="H509" s="425"/>
      <c r="I509" s="425"/>
      <c r="J509" s="425"/>
      <c r="K509" s="425"/>
      <c r="L509" s="425"/>
      <c r="M509" s="425"/>
      <c r="N509" s="425"/>
      <c r="O509" s="57"/>
      <c r="P509" s="57"/>
      <c r="Q509" s="57"/>
      <c r="R509" s="57"/>
      <c r="S509" s="78"/>
      <c r="T509" s="78"/>
      <c r="U509" s="115"/>
    </row>
    <row r="510" spans="2:21" s="7" customFormat="1" ht="14.25" customHeight="1">
      <c r="N510" s="85" t="s">
        <v>113</v>
      </c>
      <c r="P510" s="106" t="s">
        <v>259</v>
      </c>
      <c r="S510" s="49"/>
    </row>
    <row r="511" spans="2:21" s="7" customFormat="1" ht="48" customHeight="1">
      <c r="B511" s="2" t="s">
        <v>49</v>
      </c>
      <c r="C511" s="381" t="s">
        <v>431</v>
      </c>
      <c r="D511" s="381"/>
      <c r="E511" s="381"/>
      <c r="F511" s="381"/>
      <c r="G511" s="381"/>
      <c r="H511" s="381"/>
      <c r="I511" s="381"/>
      <c r="J511" s="381"/>
      <c r="K511" s="381"/>
      <c r="L511" s="381"/>
      <c r="M511" s="381"/>
      <c r="N511" s="116">
        <f>C513+C515+C517+C519+C521+C523+C525</f>
        <v>261</v>
      </c>
      <c r="R511" s="198" t="s">
        <v>365</v>
      </c>
      <c r="S511" s="223" t="s">
        <v>366</v>
      </c>
    </row>
    <row r="512" spans="2:21" s="7" customFormat="1" ht="14.25" customHeight="1">
      <c r="B512" s="2"/>
      <c r="R512" s="151">
        <f>P515</f>
        <v>0.87739463601532564</v>
      </c>
      <c r="S512" s="153">
        <f>P513+P517+P519+P521+P523+P525</f>
        <v>0.12260536398467434</v>
      </c>
    </row>
    <row r="513" spans="2:21" s="7" customFormat="1">
      <c r="B513" s="2" t="s">
        <v>50</v>
      </c>
      <c r="C513" s="122">
        <v>8</v>
      </c>
      <c r="D513" s="423" t="s">
        <v>432</v>
      </c>
      <c r="E513" s="424"/>
      <c r="F513" s="424"/>
      <c r="G513" s="424"/>
      <c r="H513" s="424"/>
      <c r="I513" s="424"/>
      <c r="J513" s="424"/>
      <c r="K513" s="424"/>
      <c r="L513" s="424"/>
      <c r="M513" s="424"/>
      <c r="N513" s="424"/>
      <c r="P513" s="123">
        <f>(C513/$G$9)</f>
        <v>3.0651340996168581E-2</v>
      </c>
      <c r="R513" s="43"/>
      <c r="S513" s="43"/>
    </row>
    <row r="514" spans="2:21" s="7" customFormat="1" ht="4.5" customHeight="1">
      <c r="B514" s="2"/>
      <c r="C514" s="322"/>
      <c r="D514" s="44"/>
      <c r="E514" s="45"/>
      <c r="F514" s="45"/>
      <c r="G514" s="45"/>
      <c r="H514" s="45"/>
      <c r="I514" s="45"/>
      <c r="J514" s="45"/>
      <c r="K514" s="45"/>
      <c r="L514" s="45"/>
      <c r="M514" s="45"/>
      <c r="P514" s="95"/>
      <c r="R514" s="23"/>
      <c r="S514" s="49"/>
    </row>
    <row r="515" spans="2:21" s="7" customFormat="1">
      <c r="B515" s="99" t="s">
        <v>51</v>
      </c>
      <c r="C515" s="122">
        <v>229</v>
      </c>
      <c r="D515" s="423" t="s">
        <v>433</v>
      </c>
      <c r="E515" s="424"/>
      <c r="F515" s="424"/>
      <c r="G515" s="424"/>
      <c r="H515" s="424"/>
      <c r="I515" s="424"/>
      <c r="J515" s="424"/>
      <c r="K515" s="424"/>
      <c r="L515" s="424"/>
      <c r="M515" s="424"/>
      <c r="N515" s="424"/>
      <c r="P515" s="123">
        <f>(C515/$G$9)</f>
        <v>0.87739463601532564</v>
      </c>
      <c r="R515" s="46"/>
      <c r="S515" s="96"/>
      <c r="T515" s="96"/>
    </row>
    <row r="516" spans="2:21" s="7" customFormat="1" ht="4.5" customHeight="1">
      <c r="B516" s="2"/>
      <c r="C516" s="322"/>
      <c r="D516" s="44"/>
      <c r="E516" s="45"/>
      <c r="F516" s="45"/>
      <c r="G516" s="45"/>
      <c r="H516" s="45"/>
      <c r="I516" s="45"/>
      <c r="J516" s="45"/>
      <c r="K516" s="45"/>
      <c r="L516" s="45"/>
      <c r="M516" s="45"/>
      <c r="P516" s="95"/>
      <c r="R516" s="23"/>
      <c r="S516" s="49"/>
    </row>
    <row r="517" spans="2:21" s="7" customFormat="1">
      <c r="B517" s="59" t="s">
        <v>52</v>
      </c>
      <c r="C517" s="122">
        <v>4</v>
      </c>
      <c r="D517" s="423" t="s">
        <v>434</v>
      </c>
      <c r="E517" s="424"/>
      <c r="F517" s="424"/>
      <c r="G517" s="424"/>
      <c r="H517" s="424"/>
      <c r="I517" s="424"/>
      <c r="J517" s="424"/>
      <c r="K517" s="424"/>
      <c r="L517" s="424"/>
      <c r="M517" s="424"/>
      <c r="N517" s="424"/>
      <c r="P517" s="123">
        <f>(C517/$G$9)</f>
        <v>1.532567049808429E-2</v>
      </c>
      <c r="R517" s="14"/>
      <c r="S517" s="98"/>
      <c r="T517" s="98"/>
    </row>
    <row r="518" spans="2:21" s="7" customFormat="1" ht="4.5" customHeight="1">
      <c r="B518" s="2"/>
      <c r="C518" s="322"/>
      <c r="D518" s="44"/>
      <c r="E518" s="45"/>
      <c r="F518" s="45"/>
      <c r="G518" s="45"/>
      <c r="H518" s="45"/>
      <c r="I518" s="45"/>
      <c r="J518" s="45"/>
      <c r="K518" s="45"/>
      <c r="L518" s="45"/>
      <c r="M518" s="45"/>
      <c r="P518" s="95"/>
      <c r="R518" s="23"/>
      <c r="S518" s="49"/>
      <c r="T518" s="98"/>
    </row>
    <row r="519" spans="2:21" s="7" customFormat="1">
      <c r="B519" s="59" t="s">
        <v>53</v>
      </c>
      <c r="C519" s="122">
        <v>2</v>
      </c>
      <c r="D519" s="423" t="s">
        <v>435</v>
      </c>
      <c r="E519" s="424"/>
      <c r="F519" s="424"/>
      <c r="G519" s="424"/>
      <c r="H519" s="424"/>
      <c r="I519" s="424"/>
      <c r="J519" s="424"/>
      <c r="K519" s="424"/>
      <c r="L519" s="424"/>
      <c r="M519" s="424"/>
      <c r="N519" s="424"/>
      <c r="P519" s="123">
        <f>(C519/$G$9)</f>
        <v>7.6628352490421452E-3</v>
      </c>
      <c r="R519" s="14"/>
      <c r="S519" s="98"/>
      <c r="T519" s="98"/>
    </row>
    <row r="520" spans="2:21" s="7" customFormat="1" ht="4.5" customHeight="1">
      <c r="B520" s="2"/>
      <c r="C520" s="322"/>
      <c r="D520" s="44"/>
      <c r="E520" s="45"/>
      <c r="F520" s="45"/>
      <c r="G520" s="45"/>
      <c r="H520" s="45"/>
      <c r="I520" s="45"/>
      <c r="J520" s="45"/>
      <c r="K520" s="45"/>
      <c r="L520" s="45"/>
      <c r="M520" s="45"/>
      <c r="P520" s="95"/>
      <c r="R520" s="23"/>
      <c r="S520" s="49"/>
    </row>
    <row r="521" spans="2:21" s="7" customFormat="1">
      <c r="B521" s="2" t="s">
        <v>54</v>
      </c>
      <c r="C521" s="122">
        <v>7</v>
      </c>
      <c r="D521" s="423" t="s">
        <v>436</v>
      </c>
      <c r="E521" s="424"/>
      <c r="F521" s="424"/>
      <c r="G521" s="424"/>
      <c r="H521" s="424"/>
      <c r="I521" s="424"/>
      <c r="J521" s="424"/>
      <c r="K521" s="424"/>
      <c r="L521" s="424"/>
      <c r="M521" s="424"/>
      <c r="N521" s="424"/>
      <c r="P521" s="123">
        <f>(C521/$G$9)</f>
        <v>2.681992337164751E-2</v>
      </c>
      <c r="R521" s="46"/>
      <c r="S521" s="49"/>
      <c r="T521" s="97"/>
    </row>
    <row r="522" spans="2:21" s="7" customFormat="1" ht="4.5" customHeight="1">
      <c r="B522" s="2"/>
      <c r="C522" s="323"/>
      <c r="D522" s="45"/>
      <c r="E522" s="45"/>
      <c r="F522" s="45"/>
      <c r="G522" s="45"/>
      <c r="H522" s="45"/>
      <c r="I522" s="45"/>
      <c r="J522" s="45"/>
      <c r="K522" s="45"/>
      <c r="L522" s="45"/>
      <c r="M522" s="45"/>
      <c r="P522" s="95"/>
      <c r="R522" s="23"/>
      <c r="S522" s="49"/>
    </row>
    <row r="523" spans="2:21" s="7" customFormat="1" ht="15" customHeight="1">
      <c r="B523" s="2" t="s">
        <v>55</v>
      </c>
      <c r="C523" s="122">
        <v>10</v>
      </c>
      <c r="D523" s="423" t="s">
        <v>437</v>
      </c>
      <c r="E523" s="424"/>
      <c r="F523" s="424"/>
      <c r="G523" s="424"/>
      <c r="H523" s="424"/>
      <c r="I523" s="424"/>
      <c r="J523" s="424"/>
      <c r="K523" s="424"/>
      <c r="L523" s="424"/>
      <c r="M523" s="424"/>
      <c r="N523" s="424"/>
      <c r="P523" s="123">
        <f>(C523/$G$9)</f>
        <v>3.8314176245210725E-2</v>
      </c>
      <c r="R523" s="46"/>
      <c r="S523" s="97"/>
      <c r="T523" s="97"/>
    </row>
    <row r="524" spans="2:21" s="7" customFormat="1" ht="3.75" customHeight="1">
      <c r="B524" s="2"/>
      <c r="C524" s="323"/>
      <c r="D524" s="45"/>
      <c r="E524" s="45"/>
      <c r="F524" s="45"/>
      <c r="G524" s="45"/>
      <c r="H524" s="45"/>
      <c r="I524" s="45"/>
      <c r="J524" s="45"/>
      <c r="K524" s="45"/>
      <c r="L524" s="45"/>
      <c r="M524" s="45"/>
      <c r="P524" s="95"/>
      <c r="R524" s="23"/>
      <c r="S524" s="49"/>
    </row>
    <row r="525" spans="2:21" s="7" customFormat="1">
      <c r="B525" s="59" t="s">
        <v>91</v>
      </c>
      <c r="C525" s="122">
        <v>1</v>
      </c>
      <c r="D525" s="423" t="s">
        <v>438</v>
      </c>
      <c r="E525" s="424"/>
      <c r="F525" s="424"/>
      <c r="G525" s="424"/>
      <c r="H525" s="424"/>
      <c r="I525" s="424"/>
      <c r="J525" s="424"/>
      <c r="K525" s="424"/>
      <c r="L525" s="424"/>
      <c r="M525" s="424"/>
      <c r="N525" s="424"/>
      <c r="P525" s="123">
        <f>(C525/$G$9)</f>
        <v>3.8314176245210726E-3</v>
      </c>
      <c r="R525" s="14"/>
      <c r="S525" s="96"/>
      <c r="T525" s="96"/>
    </row>
    <row r="526" spans="2:21" s="7" customFormat="1" ht="4.5" customHeight="1">
      <c r="B526" s="100"/>
      <c r="C526" s="194"/>
      <c r="D526" s="45"/>
      <c r="E526" s="45"/>
      <c r="F526" s="45"/>
      <c r="G526" s="45"/>
      <c r="H526" s="45"/>
      <c r="I526" s="45"/>
      <c r="J526" s="45"/>
      <c r="K526" s="45"/>
      <c r="L526" s="45"/>
      <c r="M526" s="45"/>
      <c r="P526" s="95"/>
      <c r="R526" s="23"/>
      <c r="S526" s="49"/>
    </row>
    <row r="527" spans="2:21" s="7" customFormat="1">
      <c r="N527" s="85" t="s">
        <v>113</v>
      </c>
      <c r="P527" s="106" t="s">
        <v>259</v>
      </c>
    </row>
    <row r="528" spans="2:21" s="7" customFormat="1" ht="48" customHeight="1">
      <c r="B528" s="2" t="s">
        <v>8</v>
      </c>
      <c r="C528" s="381" t="s">
        <v>439</v>
      </c>
      <c r="D528" s="381"/>
      <c r="E528" s="381"/>
      <c r="F528" s="381"/>
      <c r="G528" s="381"/>
      <c r="H528" s="381"/>
      <c r="I528" s="381"/>
      <c r="J528" s="381"/>
      <c r="K528" s="381"/>
      <c r="L528" s="381"/>
      <c r="M528" s="381"/>
      <c r="N528" s="116">
        <f>C530+C532+C534+C536+C538+C540</f>
        <v>261</v>
      </c>
      <c r="Q528" s="43"/>
      <c r="R528" s="198" t="s">
        <v>365</v>
      </c>
      <c r="S528" s="223" t="s">
        <v>366</v>
      </c>
      <c r="T528" s="96"/>
      <c r="U528" s="96"/>
    </row>
    <row r="529" spans="2:39" s="7" customFormat="1" ht="15" customHeight="1">
      <c r="B529" s="2"/>
      <c r="R529" s="151">
        <f>P534+P536</f>
        <v>0.91570881226053635</v>
      </c>
      <c r="S529" s="153">
        <f>P530+P532+P538+P540</f>
        <v>8.4291187739463605E-2</v>
      </c>
      <c r="T529" s="96"/>
      <c r="U529" s="96"/>
    </row>
    <row r="530" spans="2:39" s="7" customFormat="1">
      <c r="B530" s="59" t="s">
        <v>50</v>
      </c>
      <c r="C530" s="122">
        <v>19</v>
      </c>
      <c r="D530" s="31" t="s">
        <v>440</v>
      </c>
      <c r="E530" s="32"/>
      <c r="F530" s="32"/>
      <c r="G530" s="32"/>
      <c r="H530" s="32"/>
      <c r="I530" s="32"/>
      <c r="J530" s="32"/>
      <c r="K530" s="32"/>
      <c r="L530" s="32"/>
      <c r="M530" s="32"/>
      <c r="N530" s="32"/>
      <c r="P530" s="123">
        <f>(C530/$G$9)</f>
        <v>7.2796934865900387E-2</v>
      </c>
      <c r="R530" s="96"/>
      <c r="S530" s="96"/>
      <c r="T530" s="96"/>
      <c r="U530" s="96"/>
      <c r="V530" s="46"/>
      <c r="W530" s="46"/>
      <c r="X530" s="46"/>
      <c r="Y530" s="46"/>
      <c r="Z530" s="46"/>
      <c r="AA530" s="46"/>
      <c r="AB530" s="46"/>
      <c r="AC530" s="46"/>
      <c r="AD530" s="46"/>
      <c r="AE530" s="46"/>
      <c r="AF530" s="46"/>
      <c r="AG530" s="46"/>
      <c r="AH530" s="46"/>
      <c r="AI530" s="46"/>
      <c r="AJ530" s="46"/>
      <c r="AK530" s="46"/>
      <c r="AL530" s="46"/>
      <c r="AM530" s="46"/>
    </row>
    <row r="531" spans="2:39" ht="3.75" customHeight="1">
      <c r="B531" s="2"/>
      <c r="C531" s="322"/>
      <c r="D531" s="46"/>
      <c r="E531" s="7"/>
      <c r="F531" s="7"/>
      <c r="G531" s="7"/>
      <c r="H531" s="7"/>
      <c r="I531" s="7"/>
      <c r="J531" s="7"/>
      <c r="K531" s="7"/>
      <c r="L531" s="7"/>
      <c r="M531" s="7"/>
      <c r="N531" s="7"/>
      <c r="R531" s="7"/>
      <c r="V531" s="4"/>
      <c r="W531" s="4"/>
      <c r="X531" s="4"/>
      <c r="Y531" s="4"/>
      <c r="Z531" s="4"/>
      <c r="AA531" s="4"/>
      <c r="AB531" s="4"/>
      <c r="AC531" s="4"/>
      <c r="AD531" s="4"/>
      <c r="AE531" s="4"/>
      <c r="AF531" s="4"/>
      <c r="AG531" s="4"/>
      <c r="AH531" s="4"/>
      <c r="AI531" s="4"/>
      <c r="AJ531" s="4"/>
      <c r="AK531" s="4"/>
      <c r="AL531" s="4"/>
      <c r="AM531" s="4"/>
    </row>
    <row r="532" spans="2:39">
      <c r="B532" s="59" t="s">
        <v>51</v>
      </c>
      <c r="C532" s="122">
        <v>3</v>
      </c>
      <c r="D532" s="31" t="s">
        <v>441</v>
      </c>
      <c r="E532" s="32"/>
      <c r="F532" s="32"/>
      <c r="G532" s="32"/>
      <c r="H532" s="32"/>
      <c r="I532" s="32"/>
      <c r="J532" s="32"/>
      <c r="K532" s="32"/>
      <c r="L532" s="32"/>
      <c r="M532" s="32"/>
      <c r="N532" s="32"/>
      <c r="P532" s="123">
        <f>(C532/$G$9)</f>
        <v>1.1494252873563218E-2</v>
      </c>
      <c r="R532" s="14"/>
      <c r="S532" s="97"/>
      <c r="T532" s="97"/>
      <c r="V532" s="4"/>
      <c r="W532" s="4"/>
      <c r="X532" s="4"/>
      <c r="Y532" s="4"/>
      <c r="Z532" s="4"/>
      <c r="AA532" s="4"/>
      <c r="AB532" s="4"/>
      <c r="AC532" s="4"/>
      <c r="AD532" s="4"/>
      <c r="AE532" s="4"/>
      <c r="AF532" s="4"/>
      <c r="AG532" s="4"/>
      <c r="AH532" s="4"/>
      <c r="AI532" s="4"/>
      <c r="AJ532" s="4"/>
      <c r="AK532" s="4"/>
      <c r="AL532" s="4"/>
      <c r="AM532" s="4"/>
    </row>
    <row r="533" spans="2:39" ht="3.75" customHeight="1">
      <c r="B533" s="2"/>
      <c r="C533" s="322"/>
      <c r="D533" s="46"/>
      <c r="E533" s="7"/>
      <c r="F533" s="7"/>
      <c r="G533" s="7"/>
      <c r="H533" s="7"/>
      <c r="I533" s="7"/>
      <c r="J533" s="7"/>
      <c r="K533" s="7"/>
      <c r="L533" s="7"/>
      <c r="M533" s="7"/>
      <c r="N533" s="7"/>
      <c r="R533" s="7"/>
      <c r="W533" s="4"/>
      <c r="X533" s="4"/>
      <c r="Y533" s="4"/>
      <c r="Z533" s="4"/>
      <c r="AA533" s="4"/>
      <c r="AB533" s="4"/>
      <c r="AC533" s="4"/>
      <c r="AD533" s="4"/>
      <c r="AE533" s="4"/>
      <c r="AF533" s="4"/>
      <c r="AG533" s="4"/>
      <c r="AH533" s="4"/>
      <c r="AI533" s="4"/>
      <c r="AJ533" s="4"/>
      <c r="AK533" s="4"/>
      <c r="AL533" s="4"/>
      <c r="AM533" s="4"/>
    </row>
    <row r="534" spans="2:39">
      <c r="B534" s="99" t="s">
        <v>52</v>
      </c>
      <c r="C534" s="122">
        <v>165</v>
      </c>
      <c r="D534" s="31" t="s">
        <v>442</v>
      </c>
      <c r="E534" s="32"/>
      <c r="F534" s="32"/>
      <c r="G534" s="32"/>
      <c r="H534" s="32"/>
      <c r="I534" s="32"/>
      <c r="J534" s="32"/>
      <c r="K534" s="32"/>
      <c r="L534" s="32"/>
      <c r="M534" s="32"/>
      <c r="N534" s="32"/>
      <c r="P534" s="123">
        <f>(C534/$G$9)</f>
        <v>0.63218390804597702</v>
      </c>
      <c r="R534" s="46"/>
      <c r="S534" s="96"/>
      <c r="T534" s="96"/>
      <c r="V534" s="4"/>
      <c r="W534" s="4"/>
      <c r="X534" s="4"/>
      <c r="Y534" s="4"/>
      <c r="Z534" s="4"/>
      <c r="AA534" s="4"/>
      <c r="AB534" s="4"/>
      <c r="AC534" s="4"/>
      <c r="AD534" s="4"/>
      <c r="AE534" s="4"/>
      <c r="AF534" s="4"/>
      <c r="AG534" s="4"/>
      <c r="AH534" s="4"/>
      <c r="AI534" s="4"/>
      <c r="AJ534" s="4"/>
      <c r="AK534" s="4"/>
      <c r="AL534" s="4"/>
      <c r="AM534" s="4"/>
    </row>
    <row r="535" spans="2:39" ht="3.75" customHeight="1">
      <c r="B535" s="2"/>
      <c r="C535" s="322"/>
      <c r="D535" s="46"/>
      <c r="E535" s="7"/>
      <c r="F535" s="7"/>
      <c r="G535" s="7"/>
      <c r="H535" s="7"/>
      <c r="I535" s="7"/>
      <c r="J535" s="7"/>
      <c r="K535" s="7"/>
      <c r="L535" s="7"/>
      <c r="M535" s="7"/>
      <c r="N535" s="7"/>
      <c r="R535" s="14"/>
      <c r="V535" s="4"/>
      <c r="W535" s="4"/>
      <c r="X535" s="4"/>
      <c r="Y535" s="4"/>
      <c r="Z535" s="4"/>
      <c r="AA535" s="4"/>
      <c r="AB535" s="4"/>
      <c r="AC535" s="4"/>
      <c r="AD535" s="4"/>
      <c r="AE535" s="4"/>
      <c r="AF535" s="4"/>
      <c r="AG535" s="4"/>
      <c r="AH535" s="4"/>
      <c r="AI535" s="4"/>
      <c r="AJ535" s="4"/>
      <c r="AK535" s="4"/>
      <c r="AL535" s="4"/>
      <c r="AM535" s="4"/>
    </row>
    <row r="536" spans="2:39">
      <c r="B536" s="224" t="s">
        <v>53</v>
      </c>
      <c r="C536" s="122">
        <v>74</v>
      </c>
      <c r="D536" s="31" t="s">
        <v>443</v>
      </c>
      <c r="E536" s="32"/>
      <c r="F536" s="32"/>
      <c r="G536" s="32"/>
      <c r="H536" s="32"/>
      <c r="I536" s="32"/>
      <c r="J536" s="32"/>
      <c r="K536" s="32"/>
      <c r="L536" s="32"/>
      <c r="M536" s="32"/>
      <c r="N536" s="32"/>
      <c r="P536" s="123">
        <f>(C536/$G$9)</f>
        <v>0.28352490421455939</v>
      </c>
      <c r="R536" s="46"/>
      <c r="S536" s="98"/>
      <c r="T536" s="98"/>
      <c r="V536" s="4"/>
      <c r="W536" s="4"/>
      <c r="X536" s="4"/>
      <c r="Y536" s="4"/>
      <c r="Z536" s="4"/>
      <c r="AA536" s="4"/>
      <c r="AB536" s="4"/>
      <c r="AC536" s="4"/>
      <c r="AD536" s="4"/>
      <c r="AE536" s="4"/>
      <c r="AF536" s="4"/>
      <c r="AG536" s="4"/>
      <c r="AH536" s="4"/>
      <c r="AI536" s="4"/>
      <c r="AJ536" s="4"/>
      <c r="AK536" s="4"/>
      <c r="AL536" s="4"/>
      <c r="AM536" s="4"/>
    </row>
    <row r="537" spans="2:39" ht="5.25" customHeight="1">
      <c r="B537" s="2"/>
      <c r="C537" s="322"/>
      <c r="D537" s="46"/>
      <c r="E537" s="7"/>
      <c r="F537" s="7"/>
      <c r="G537" s="7"/>
      <c r="H537" s="7"/>
      <c r="I537" s="7"/>
      <c r="J537" s="7"/>
      <c r="K537" s="7"/>
      <c r="L537" s="7"/>
      <c r="M537" s="7"/>
      <c r="N537" s="7"/>
      <c r="R537" s="46"/>
      <c r="V537" s="4"/>
      <c r="W537" s="4"/>
      <c r="X537" s="4"/>
      <c r="Y537" s="4"/>
      <c r="Z537" s="4"/>
      <c r="AA537" s="4"/>
      <c r="AB537" s="4"/>
      <c r="AC537" s="4"/>
      <c r="AD537" s="4"/>
      <c r="AE537" s="4"/>
      <c r="AF537" s="4"/>
      <c r="AG537" s="4"/>
      <c r="AH537" s="4"/>
      <c r="AI537" s="4"/>
      <c r="AJ537" s="4"/>
      <c r="AK537" s="4"/>
      <c r="AL537" s="4"/>
      <c r="AM537" s="4"/>
    </row>
    <row r="538" spans="2:39">
      <c r="B538" s="59" t="s">
        <v>54</v>
      </c>
      <c r="C538" s="122">
        <v>0</v>
      </c>
      <c r="D538" s="31" t="s">
        <v>444</v>
      </c>
      <c r="E538" s="32"/>
      <c r="F538" s="32"/>
      <c r="G538" s="32"/>
      <c r="H538" s="32"/>
      <c r="I538" s="32"/>
      <c r="J538" s="32"/>
      <c r="K538" s="32"/>
      <c r="L538" s="32"/>
      <c r="M538" s="32"/>
      <c r="N538" s="32"/>
      <c r="P538" s="123">
        <f>(C538/$G$9)</f>
        <v>0</v>
      </c>
      <c r="R538" s="14"/>
      <c r="S538" s="96"/>
      <c r="T538" s="96"/>
      <c r="V538" s="4"/>
      <c r="W538" s="4"/>
      <c r="X538" s="4"/>
      <c r="Y538" s="4"/>
      <c r="Z538" s="4"/>
      <c r="AA538" s="4"/>
      <c r="AB538" s="4"/>
      <c r="AC538" s="4"/>
      <c r="AD538" s="4"/>
      <c r="AE538" s="4"/>
      <c r="AF538" s="4"/>
      <c r="AG538" s="4"/>
      <c r="AH538" s="4"/>
      <c r="AI538" s="4"/>
      <c r="AJ538" s="4"/>
      <c r="AK538" s="4"/>
      <c r="AL538" s="4"/>
      <c r="AM538" s="4"/>
    </row>
    <row r="539" spans="2:39" ht="3.75" customHeight="1">
      <c r="B539" s="59"/>
      <c r="C539" s="323"/>
      <c r="D539" s="7"/>
      <c r="E539" s="7"/>
      <c r="F539" s="7"/>
      <c r="G539" s="7"/>
      <c r="H539" s="7"/>
      <c r="I539" s="7"/>
      <c r="J539" s="7"/>
      <c r="K539" s="7"/>
      <c r="L539" s="7"/>
      <c r="M539" s="7"/>
      <c r="N539" s="7"/>
      <c r="R539" s="46"/>
      <c r="V539" s="4"/>
      <c r="W539" s="4"/>
      <c r="X539" s="4"/>
      <c r="Y539" s="4"/>
      <c r="Z539" s="4"/>
      <c r="AA539" s="4"/>
      <c r="AB539" s="4"/>
      <c r="AC539" s="4"/>
      <c r="AD539" s="4"/>
      <c r="AE539" s="4"/>
      <c r="AF539" s="4"/>
      <c r="AG539" s="4"/>
      <c r="AH539" s="4"/>
      <c r="AI539" s="4"/>
      <c r="AJ539" s="4"/>
      <c r="AK539" s="4"/>
      <c r="AL539" s="4"/>
      <c r="AM539" s="4"/>
    </row>
    <row r="540" spans="2:39">
      <c r="B540" s="59" t="s">
        <v>55</v>
      </c>
      <c r="C540" s="122">
        <v>0</v>
      </c>
      <c r="D540" s="31" t="s">
        <v>445</v>
      </c>
      <c r="E540" s="32"/>
      <c r="F540" s="32"/>
      <c r="G540" s="32"/>
      <c r="H540" s="32"/>
      <c r="I540" s="32"/>
      <c r="J540" s="32"/>
      <c r="K540" s="32"/>
      <c r="L540" s="32"/>
      <c r="M540" s="32"/>
      <c r="N540" s="32"/>
      <c r="P540" s="123">
        <f>(C540/$G$9)</f>
        <v>0</v>
      </c>
      <c r="R540" s="14"/>
      <c r="S540" s="97"/>
      <c r="T540" s="97"/>
      <c r="V540" s="183"/>
      <c r="W540" s="4"/>
      <c r="X540" s="4"/>
      <c r="Y540" s="4"/>
      <c r="Z540" s="4"/>
      <c r="AA540" s="4"/>
      <c r="AB540" s="4"/>
      <c r="AC540" s="4"/>
      <c r="AD540" s="4"/>
      <c r="AE540" s="4"/>
      <c r="AF540" s="4"/>
      <c r="AG540" s="4"/>
      <c r="AH540" s="4"/>
      <c r="AI540" s="4"/>
      <c r="AJ540" s="4"/>
      <c r="AK540" s="4"/>
      <c r="AL540" s="4"/>
      <c r="AM540" s="4"/>
    </row>
    <row r="541" spans="2:39">
      <c r="N541" s="85" t="s">
        <v>113</v>
      </c>
      <c r="V541" s="4"/>
      <c r="W541" s="4"/>
      <c r="X541" s="4"/>
      <c r="Y541" s="4"/>
      <c r="Z541" s="4"/>
      <c r="AA541" s="4"/>
      <c r="AB541" s="4"/>
      <c r="AC541" s="4"/>
      <c r="AD541" s="4"/>
      <c r="AE541" s="4"/>
      <c r="AF541" s="4"/>
      <c r="AG541" s="4"/>
      <c r="AH541" s="4"/>
      <c r="AI541" s="4"/>
      <c r="AJ541" s="4"/>
      <c r="AK541" s="4"/>
      <c r="AL541" s="4"/>
      <c r="AM541" s="4"/>
    </row>
    <row r="542" spans="2:39" ht="24.75" customHeight="1">
      <c r="B542" s="2" t="s">
        <v>9</v>
      </c>
      <c r="C542" s="381" t="s">
        <v>446</v>
      </c>
      <c r="D542" s="381"/>
      <c r="E542" s="381"/>
      <c r="F542" s="381"/>
      <c r="G542" s="381"/>
      <c r="H542" s="381"/>
      <c r="I542" s="381"/>
      <c r="J542" s="381"/>
      <c r="K542" s="381"/>
      <c r="L542" s="381"/>
      <c r="M542" s="381"/>
      <c r="N542" s="116">
        <f>C544+C546+C548+C550+C552</f>
        <v>261</v>
      </c>
      <c r="P542" s="106" t="s">
        <v>259</v>
      </c>
      <c r="R542" s="198" t="s">
        <v>365</v>
      </c>
      <c r="S542" s="223" t="s">
        <v>366</v>
      </c>
      <c r="T542" s="238"/>
      <c r="U542" s="69"/>
      <c r="V542" s="4"/>
      <c r="W542" s="4"/>
      <c r="X542" s="4"/>
      <c r="Y542" s="4"/>
      <c r="Z542" s="4"/>
      <c r="AA542" s="4"/>
      <c r="AB542" s="4"/>
      <c r="AC542" s="4"/>
      <c r="AD542" s="4"/>
      <c r="AE542" s="4"/>
      <c r="AF542" s="4"/>
      <c r="AG542" s="4"/>
      <c r="AH542" s="4"/>
      <c r="AI542" s="4"/>
      <c r="AJ542" s="4"/>
      <c r="AK542" s="4"/>
      <c r="AL542" s="4"/>
      <c r="AM542" s="4"/>
    </row>
    <row r="543" spans="2:39" ht="14.25" customHeight="1">
      <c r="B543" s="2"/>
      <c r="C543" s="7"/>
      <c r="D543" s="7"/>
      <c r="E543" s="7"/>
      <c r="F543" s="7"/>
      <c r="G543" s="7"/>
      <c r="H543" s="7"/>
      <c r="I543" s="7"/>
      <c r="J543" s="7"/>
      <c r="K543" s="7"/>
      <c r="L543" s="7"/>
      <c r="M543" s="7"/>
      <c r="N543" s="7"/>
      <c r="R543" s="151">
        <f>P546</f>
        <v>0.81609195402298851</v>
      </c>
      <c r="S543" s="153">
        <f>P544+P548+P550+P552</f>
        <v>0.18390804597701149</v>
      </c>
      <c r="T543" s="230"/>
      <c r="U543" s="69"/>
      <c r="V543" s="4"/>
      <c r="W543" s="4"/>
      <c r="X543" s="4"/>
      <c r="Y543" s="4"/>
      <c r="Z543" s="4"/>
      <c r="AA543" s="4"/>
      <c r="AB543" s="4"/>
      <c r="AC543" s="4"/>
      <c r="AD543" s="4"/>
      <c r="AE543" s="4"/>
      <c r="AF543" s="4"/>
      <c r="AG543" s="4"/>
      <c r="AH543" s="4"/>
      <c r="AI543" s="4"/>
      <c r="AJ543" s="4"/>
      <c r="AK543" s="4"/>
      <c r="AL543" s="4"/>
      <c r="AM543" s="4"/>
    </row>
    <row r="544" spans="2:39">
      <c r="B544" s="18" t="s">
        <v>50</v>
      </c>
      <c r="C544" s="121">
        <v>23</v>
      </c>
      <c r="D544" s="150" t="s">
        <v>447</v>
      </c>
      <c r="E544" s="31"/>
      <c r="F544" s="31"/>
      <c r="G544" s="31"/>
      <c r="H544" s="31"/>
      <c r="I544" s="31"/>
      <c r="J544" s="31"/>
      <c r="K544" s="31"/>
      <c r="L544" s="31"/>
      <c r="M544" s="31"/>
      <c r="N544" s="31"/>
      <c r="P544" s="123">
        <f>(C544/$G$9)</f>
        <v>8.8122605363984668E-2</v>
      </c>
      <c r="R544" s="42"/>
      <c r="S544" s="69"/>
      <c r="T544" s="69"/>
      <c r="U544" s="69"/>
      <c r="V544" s="4"/>
      <c r="W544" s="4"/>
      <c r="X544" s="4"/>
      <c r="Y544" s="4"/>
      <c r="Z544" s="4"/>
      <c r="AA544" s="4"/>
      <c r="AB544" s="4"/>
      <c r="AC544" s="4"/>
      <c r="AD544" s="4"/>
      <c r="AE544" s="4"/>
      <c r="AF544" s="4"/>
      <c r="AG544" s="4"/>
      <c r="AH544" s="4"/>
      <c r="AI544" s="4"/>
      <c r="AJ544" s="4"/>
      <c r="AK544" s="4"/>
      <c r="AL544" s="4"/>
      <c r="AM544" s="4"/>
    </row>
    <row r="545" spans="2:39" ht="3.75" customHeight="1">
      <c r="B545" s="2"/>
      <c r="C545" s="322"/>
      <c r="D545" s="46"/>
      <c r="E545" s="7"/>
      <c r="F545" s="7"/>
      <c r="G545" s="7"/>
      <c r="H545" s="7"/>
      <c r="I545" s="7"/>
      <c r="J545" s="7"/>
      <c r="K545" s="7"/>
      <c r="L545" s="7"/>
      <c r="M545" s="7"/>
      <c r="N545" s="7"/>
      <c r="R545" s="43"/>
      <c r="S545" s="234"/>
      <c r="T545" s="69"/>
      <c r="U545" s="69"/>
      <c r="V545" s="4"/>
      <c r="W545" s="4"/>
      <c r="X545" s="4"/>
      <c r="Y545" s="4"/>
      <c r="Z545" s="4"/>
      <c r="AA545" s="4"/>
      <c r="AB545" s="4"/>
      <c r="AC545" s="4"/>
      <c r="AD545" s="4"/>
      <c r="AE545" s="4"/>
      <c r="AF545" s="4"/>
      <c r="AG545" s="4"/>
      <c r="AH545" s="4"/>
      <c r="AI545" s="4"/>
      <c r="AJ545" s="4"/>
      <c r="AK545" s="4"/>
      <c r="AL545" s="4"/>
      <c r="AM545" s="4"/>
    </row>
    <row r="546" spans="2:39">
      <c r="B546" s="224" t="s">
        <v>51</v>
      </c>
      <c r="C546" s="121">
        <v>213</v>
      </c>
      <c r="D546" s="150" t="s">
        <v>448</v>
      </c>
      <c r="E546" s="31"/>
      <c r="F546" s="31"/>
      <c r="G546" s="31"/>
      <c r="H546" s="31"/>
      <c r="I546" s="31"/>
      <c r="J546" s="31"/>
      <c r="K546" s="31"/>
      <c r="L546" s="31"/>
      <c r="M546" s="31"/>
      <c r="N546" s="31"/>
      <c r="P546" s="123">
        <f>(C546/$G$9)</f>
        <v>0.81609195402298851</v>
      </c>
      <c r="R546" s="42"/>
      <c r="S546" s="234"/>
      <c r="T546" s="233"/>
      <c r="U546" s="69"/>
      <c r="V546" s="4"/>
      <c r="W546" s="4"/>
      <c r="X546" s="4"/>
      <c r="Y546" s="4"/>
      <c r="Z546" s="4"/>
      <c r="AA546" s="4"/>
      <c r="AB546" s="4"/>
      <c r="AC546" s="4"/>
      <c r="AD546" s="4"/>
      <c r="AE546" s="4"/>
      <c r="AF546" s="4"/>
      <c r="AG546" s="4"/>
      <c r="AH546" s="4"/>
      <c r="AI546" s="4"/>
      <c r="AJ546" s="4"/>
      <c r="AK546" s="4"/>
      <c r="AL546" s="4"/>
      <c r="AM546" s="4"/>
    </row>
    <row r="547" spans="2:39" ht="3.75" customHeight="1">
      <c r="B547" s="2"/>
      <c r="C547" s="322"/>
      <c r="D547" s="46"/>
      <c r="E547" s="7"/>
      <c r="F547" s="7"/>
      <c r="G547" s="7"/>
      <c r="H547" s="7"/>
      <c r="I547" s="7"/>
      <c r="J547" s="7"/>
      <c r="K547" s="7"/>
      <c r="L547" s="7"/>
      <c r="M547" s="7"/>
      <c r="N547" s="7"/>
      <c r="R547" s="43"/>
      <c r="S547" s="234"/>
      <c r="T547" s="69"/>
      <c r="U547" s="69"/>
      <c r="W547" s="4"/>
      <c r="X547" s="4"/>
      <c r="Y547" s="4"/>
      <c r="Z547" s="4"/>
      <c r="AA547" s="4"/>
      <c r="AB547" s="4"/>
      <c r="AC547" s="4"/>
      <c r="AD547" s="4"/>
      <c r="AE547" s="4"/>
      <c r="AF547" s="4"/>
      <c r="AG547" s="4"/>
      <c r="AH547" s="4"/>
      <c r="AI547" s="4"/>
      <c r="AJ547" s="4"/>
      <c r="AK547" s="4"/>
      <c r="AL547" s="4"/>
      <c r="AM547" s="4"/>
    </row>
    <row r="548" spans="2:39">
      <c r="B548" s="59" t="s">
        <v>52</v>
      </c>
      <c r="C548" s="121">
        <v>14</v>
      </c>
      <c r="D548" s="150" t="s">
        <v>449</v>
      </c>
      <c r="E548" s="31"/>
      <c r="F548" s="31"/>
      <c r="G548" s="31"/>
      <c r="H548" s="31"/>
      <c r="I548" s="31"/>
      <c r="J548" s="31"/>
      <c r="K548" s="31"/>
      <c r="L548" s="31"/>
      <c r="M548" s="31"/>
      <c r="N548" s="31"/>
      <c r="P548" s="123">
        <f>(C548/$G$9)</f>
        <v>5.3639846743295021E-2</v>
      </c>
      <c r="R548" s="42"/>
      <c r="S548" s="232"/>
      <c r="T548" s="232"/>
      <c r="U548" s="69"/>
      <c r="V548" s="4"/>
      <c r="W548" s="4"/>
      <c r="X548" s="4"/>
      <c r="Y548" s="4"/>
      <c r="Z548" s="4"/>
      <c r="AA548" s="4"/>
      <c r="AB548" s="4"/>
      <c r="AC548" s="4"/>
      <c r="AD548" s="4"/>
      <c r="AE548" s="4"/>
      <c r="AF548" s="4"/>
      <c r="AG548" s="4"/>
      <c r="AH548" s="4"/>
      <c r="AI548" s="4"/>
      <c r="AJ548" s="4"/>
      <c r="AK548" s="4"/>
      <c r="AL548" s="4"/>
      <c r="AM548" s="4"/>
    </row>
    <row r="549" spans="2:39" ht="3.75" customHeight="1">
      <c r="B549" s="2"/>
      <c r="C549" s="322"/>
      <c r="D549" s="46"/>
      <c r="E549" s="7"/>
      <c r="F549" s="7"/>
      <c r="G549" s="7"/>
      <c r="H549" s="7"/>
      <c r="I549" s="7"/>
      <c r="J549" s="7"/>
      <c r="K549" s="7"/>
      <c r="L549" s="7"/>
      <c r="M549" s="7"/>
      <c r="N549" s="7"/>
      <c r="R549" s="43"/>
      <c r="S549" s="234"/>
      <c r="T549" s="69"/>
      <c r="U549" s="69"/>
      <c r="W549" s="4"/>
      <c r="X549" s="4"/>
      <c r="Y549" s="4"/>
      <c r="Z549" s="4"/>
      <c r="AA549" s="4"/>
      <c r="AB549" s="4"/>
      <c r="AC549" s="4"/>
      <c r="AD549" s="4"/>
      <c r="AE549" s="4"/>
      <c r="AF549" s="4"/>
      <c r="AG549" s="4"/>
      <c r="AH549" s="4"/>
      <c r="AI549" s="4"/>
      <c r="AJ549" s="4"/>
      <c r="AK549" s="4"/>
      <c r="AL549" s="4"/>
      <c r="AM549" s="4"/>
    </row>
    <row r="550" spans="2:39">
      <c r="B550" s="18" t="s">
        <v>53</v>
      </c>
      <c r="C550" s="121">
        <v>2</v>
      </c>
      <c r="D550" s="150" t="s">
        <v>450</v>
      </c>
      <c r="E550" s="31"/>
      <c r="F550" s="31"/>
      <c r="G550" s="31"/>
      <c r="H550" s="31"/>
      <c r="I550" s="31"/>
      <c r="J550" s="31"/>
      <c r="K550" s="31"/>
      <c r="L550" s="31"/>
      <c r="M550" s="31"/>
      <c r="N550" s="31"/>
      <c r="P550" s="123">
        <f>(C550/$G$9)</f>
        <v>7.6628352490421452E-3</v>
      </c>
      <c r="R550" s="42"/>
      <c r="S550" s="232"/>
      <c r="T550" s="232"/>
      <c r="U550" s="69"/>
      <c r="V550" s="4"/>
      <c r="W550" s="4"/>
      <c r="X550" s="4"/>
      <c r="Y550" s="4"/>
      <c r="Z550" s="4"/>
      <c r="AA550" s="4"/>
      <c r="AB550" s="4"/>
      <c r="AC550" s="4"/>
      <c r="AD550" s="4"/>
      <c r="AE550" s="4"/>
      <c r="AF550" s="4"/>
      <c r="AG550" s="4"/>
      <c r="AH550" s="4"/>
      <c r="AI550" s="4"/>
      <c r="AJ550" s="4"/>
      <c r="AK550" s="4"/>
      <c r="AL550" s="4"/>
      <c r="AM550" s="4"/>
    </row>
    <row r="551" spans="2:39" ht="3.75" customHeight="1">
      <c r="B551" s="2"/>
      <c r="C551" s="322"/>
      <c r="D551" s="46"/>
      <c r="E551" s="7"/>
      <c r="F551" s="7"/>
      <c r="G551" s="7"/>
      <c r="H551" s="7"/>
      <c r="I551" s="7"/>
      <c r="J551" s="7"/>
      <c r="K551" s="7"/>
      <c r="L551" s="7"/>
      <c r="M551" s="7"/>
      <c r="N551" s="7"/>
      <c r="R551" s="43"/>
      <c r="S551" s="234"/>
      <c r="T551" s="69"/>
      <c r="U551" s="69"/>
      <c r="W551" s="4"/>
      <c r="X551" s="4"/>
      <c r="Y551" s="4"/>
      <c r="Z551" s="4"/>
      <c r="AA551" s="4"/>
      <c r="AB551" s="4"/>
      <c r="AC551" s="4"/>
      <c r="AD551" s="4"/>
      <c r="AE551" s="4"/>
      <c r="AF551" s="4"/>
      <c r="AG551" s="4"/>
      <c r="AH551" s="4"/>
      <c r="AI551" s="4"/>
      <c r="AJ551" s="4"/>
      <c r="AK551" s="4"/>
      <c r="AL551" s="4"/>
      <c r="AM551" s="4"/>
    </row>
    <row r="552" spans="2:39">
      <c r="B552" s="18" t="s">
        <v>54</v>
      </c>
      <c r="C552" s="121">
        <v>9</v>
      </c>
      <c r="D552" s="150" t="s">
        <v>451</v>
      </c>
      <c r="E552" s="31"/>
      <c r="F552" s="31"/>
      <c r="G552" s="31"/>
      <c r="H552" s="31"/>
      <c r="I552" s="31"/>
      <c r="J552" s="31"/>
      <c r="K552" s="31"/>
      <c r="L552" s="31"/>
      <c r="M552" s="31"/>
      <c r="N552" s="31"/>
      <c r="P552" s="123">
        <f>(C552/$G$9)</f>
        <v>3.4482758620689655E-2</v>
      </c>
      <c r="R552" s="42"/>
      <c r="S552" s="231"/>
      <c r="T552" s="231"/>
      <c r="U552" s="69"/>
      <c r="V552" s="4"/>
      <c r="W552" s="4"/>
      <c r="X552" s="4"/>
      <c r="Y552" s="4"/>
      <c r="Z552" s="4"/>
      <c r="AA552" s="4"/>
      <c r="AB552" s="4"/>
      <c r="AC552" s="4"/>
      <c r="AD552" s="4"/>
      <c r="AE552" s="4"/>
      <c r="AF552" s="4"/>
      <c r="AG552" s="4"/>
      <c r="AH552" s="4"/>
      <c r="AI552" s="4"/>
      <c r="AJ552" s="4"/>
      <c r="AK552" s="4"/>
      <c r="AL552" s="4"/>
      <c r="AM552" s="4"/>
    </row>
    <row r="553" spans="2:39" ht="3.75" customHeight="1">
      <c r="B553" s="2"/>
      <c r="C553" s="194"/>
      <c r="D553" s="7"/>
      <c r="E553" s="7"/>
      <c r="F553" s="7"/>
      <c r="G553" s="7"/>
      <c r="H553" s="7"/>
      <c r="I553" s="7"/>
      <c r="J553" s="7"/>
      <c r="K553" s="7"/>
      <c r="L553" s="7"/>
      <c r="M553" s="7"/>
      <c r="N553" s="7"/>
      <c r="R553" s="7"/>
      <c r="W553" s="4"/>
      <c r="X553" s="4"/>
      <c r="Y553" s="4"/>
      <c r="Z553" s="4"/>
      <c r="AA553" s="4"/>
      <c r="AB553" s="4"/>
      <c r="AC553" s="4"/>
      <c r="AD553" s="4"/>
      <c r="AE553" s="4"/>
      <c r="AF553" s="4"/>
      <c r="AG553" s="4"/>
      <c r="AH553" s="4"/>
      <c r="AI553" s="4"/>
      <c r="AJ553" s="4"/>
      <c r="AK553" s="4"/>
      <c r="AL553" s="4"/>
      <c r="AM553" s="4"/>
    </row>
    <row r="554" spans="2:39">
      <c r="N554" s="85" t="s">
        <v>113</v>
      </c>
      <c r="V554" s="4"/>
      <c r="W554" s="4"/>
      <c r="X554" s="4"/>
      <c r="Y554" s="4"/>
      <c r="Z554" s="4"/>
      <c r="AA554" s="4"/>
      <c r="AB554" s="4"/>
      <c r="AC554" s="4"/>
      <c r="AD554" s="4"/>
      <c r="AE554" s="4"/>
      <c r="AF554" s="4"/>
      <c r="AG554" s="4"/>
      <c r="AH554" s="4"/>
      <c r="AI554" s="4"/>
      <c r="AJ554" s="4"/>
      <c r="AK554" s="4"/>
      <c r="AL554" s="4"/>
      <c r="AM554" s="4"/>
    </row>
    <row r="555" spans="2:39" ht="57.75" customHeight="1">
      <c r="B555" s="2" t="s">
        <v>10</v>
      </c>
      <c r="C555" s="381" t="s">
        <v>452</v>
      </c>
      <c r="D555" s="381"/>
      <c r="E555" s="381"/>
      <c r="F555" s="381"/>
      <c r="G555" s="381"/>
      <c r="H555" s="381"/>
      <c r="I555" s="381"/>
      <c r="J555" s="381"/>
      <c r="K555" s="381"/>
      <c r="L555" s="381"/>
      <c r="M555" s="381"/>
      <c r="N555" s="116">
        <f>C557+C559+C561+C563+C565+C567+C569</f>
        <v>261</v>
      </c>
      <c r="P555" s="106" t="s">
        <v>259</v>
      </c>
      <c r="R555" s="198" t="s">
        <v>365</v>
      </c>
      <c r="S555" s="223" t="s">
        <v>366</v>
      </c>
      <c r="T555" s="238"/>
      <c r="V555" s="4"/>
      <c r="W555" s="4"/>
      <c r="X555" s="4"/>
      <c r="Y555" s="4"/>
      <c r="Z555" s="4"/>
      <c r="AA555" s="4"/>
      <c r="AB555" s="4"/>
      <c r="AC555" s="4"/>
      <c r="AD555" s="4"/>
      <c r="AE555" s="4"/>
      <c r="AF555" s="4"/>
      <c r="AG555" s="4"/>
      <c r="AH555" s="4"/>
      <c r="AI555" s="4"/>
      <c r="AJ555" s="4"/>
      <c r="AK555" s="4"/>
      <c r="AL555" s="4"/>
      <c r="AM555" s="4"/>
    </row>
    <row r="556" spans="2:39" ht="15" customHeight="1">
      <c r="B556" s="2"/>
      <c r="C556" s="7"/>
      <c r="D556" s="7"/>
      <c r="E556" s="7"/>
      <c r="F556" s="7"/>
      <c r="G556" s="7"/>
      <c r="H556" s="7"/>
      <c r="I556" s="7"/>
      <c r="J556" s="7"/>
      <c r="K556" s="7"/>
      <c r="L556" s="7"/>
      <c r="M556" s="7"/>
      <c r="N556" s="7"/>
      <c r="R556" s="151">
        <f>P561+P563</f>
        <v>0.86973180076628354</v>
      </c>
      <c r="S556" s="153">
        <f>P557+P559+P565+P567+P569</f>
        <v>0.13026819923371649</v>
      </c>
      <c r="T556" s="230"/>
      <c r="V556" s="4"/>
      <c r="W556" s="4"/>
      <c r="X556" s="4"/>
      <c r="Y556" s="4"/>
      <c r="Z556" s="4"/>
      <c r="AA556" s="4"/>
      <c r="AB556" s="4"/>
      <c r="AC556" s="4"/>
      <c r="AD556" s="4"/>
      <c r="AE556" s="4"/>
      <c r="AF556" s="4"/>
      <c r="AG556" s="4"/>
      <c r="AH556" s="4"/>
      <c r="AI556" s="4"/>
      <c r="AJ556" s="4"/>
      <c r="AK556" s="4"/>
      <c r="AL556" s="4"/>
      <c r="AM556" s="4"/>
    </row>
    <row r="557" spans="2:39">
      <c r="B557" s="59" t="s">
        <v>50</v>
      </c>
      <c r="C557" s="122">
        <v>1</v>
      </c>
      <c r="D557" s="81" t="s">
        <v>453</v>
      </c>
      <c r="E557" s="31"/>
      <c r="F557" s="31"/>
      <c r="G557" s="31"/>
      <c r="H557" s="31"/>
      <c r="I557" s="31"/>
      <c r="J557" s="31"/>
      <c r="K557" s="31"/>
      <c r="L557" s="31"/>
      <c r="M557" s="31"/>
      <c r="N557" s="31"/>
      <c r="P557" s="123">
        <f>(C557/$G$9)</f>
        <v>3.8314176245210726E-3</v>
      </c>
      <c r="R557" s="180"/>
      <c r="S557" s="5"/>
      <c r="V557" s="4"/>
      <c r="W557" s="4"/>
      <c r="X557" s="4"/>
      <c r="Y557" s="4"/>
      <c r="Z557" s="4"/>
      <c r="AA557" s="4"/>
      <c r="AB557" s="4"/>
      <c r="AC557" s="4"/>
      <c r="AD557" s="4"/>
      <c r="AE557" s="4"/>
      <c r="AF557" s="4"/>
      <c r="AG557" s="4"/>
      <c r="AH557" s="4"/>
      <c r="AI557" s="4"/>
      <c r="AJ557" s="4"/>
      <c r="AK557" s="4"/>
      <c r="AL557" s="4"/>
      <c r="AM557" s="4"/>
    </row>
    <row r="558" spans="2:39" ht="3.75" customHeight="1">
      <c r="B558" s="2"/>
      <c r="C558" s="322"/>
      <c r="D558" s="46"/>
      <c r="E558" s="7"/>
      <c r="F558" s="7"/>
      <c r="G558" s="7"/>
      <c r="H558" s="7"/>
      <c r="I558" s="7"/>
      <c r="J558" s="7"/>
      <c r="K558" s="7"/>
      <c r="L558" s="7"/>
      <c r="M558" s="7"/>
      <c r="N558" s="7"/>
      <c r="R558" s="7"/>
      <c r="V558" s="4"/>
      <c r="W558" s="4"/>
      <c r="X558" s="4"/>
      <c r="Y558" s="4"/>
      <c r="Z558" s="4"/>
      <c r="AA558" s="4"/>
      <c r="AB558" s="4"/>
      <c r="AC558" s="4"/>
      <c r="AD558" s="4"/>
      <c r="AE558" s="4"/>
      <c r="AF558" s="4"/>
      <c r="AG558" s="4"/>
      <c r="AH558" s="4"/>
      <c r="AI558" s="4"/>
      <c r="AJ558" s="4"/>
      <c r="AK558" s="4"/>
      <c r="AL558" s="4"/>
      <c r="AM558" s="4"/>
    </row>
    <row r="559" spans="2:39">
      <c r="B559" s="2" t="s">
        <v>51</v>
      </c>
      <c r="C559" s="122">
        <v>10</v>
      </c>
      <c r="D559" s="155" t="s">
        <v>454</v>
      </c>
      <c r="E559" s="31"/>
      <c r="F559" s="31"/>
      <c r="G559" s="31"/>
      <c r="H559" s="31"/>
      <c r="I559" s="31"/>
      <c r="J559" s="31"/>
      <c r="K559" s="31"/>
      <c r="L559" s="31"/>
      <c r="M559" s="31"/>
      <c r="N559" s="31"/>
      <c r="P559" s="123">
        <f>(C559/$G$9)</f>
        <v>3.8314176245210725E-2</v>
      </c>
      <c r="T559" s="97"/>
      <c r="V559" s="4"/>
      <c r="W559" s="4"/>
      <c r="X559" s="4"/>
      <c r="Y559" s="4"/>
      <c r="Z559" s="4"/>
      <c r="AA559" s="4"/>
      <c r="AB559" s="4"/>
      <c r="AC559" s="4"/>
      <c r="AD559" s="4"/>
      <c r="AE559" s="4"/>
      <c r="AF559" s="4"/>
      <c r="AG559" s="4"/>
      <c r="AH559" s="4"/>
      <c r="AI559" s="4"/>
      <c r="AJ559" s="4"/>
      <c r="AK559" s="4"/>
      <c r="AL559" s="4"/>
      <c r="AM559" s="4"/>
    </row>
    <row r="560" spans="2:39" ht="3.75" customHeight="1">
      <c r="B560" s="2"/>
      <c r="C560" s="322"/>
      <c r="D560" s="46"/>
      <c r="E560" s="7"/>
      <c r="F560" s="7"/>
      <c r="G560" s="7"/>
      <c r="H560" s="7"/>
      <c r="I560" s="7"/>
      <c r="J560" s="7"/>
      <c r="K560" s="7"/>
      <c r="L560" s="7"/>
      <c r="M560" s="7"/>
      <c r="N560" s="7"/>
      <c r="R560" s="7"/>
      <c r="V560" s="4"/>
      <c r="W560" s="4"/>
      <c r="X560" s="4"/>
      <c r="Y560" s="4"/>
      <c r="Z560" s="4"/>
      <c r="AA560" s="4"/>
      <c r="AB560" s="4"/>
      <c r="AC560" s="4"/>
      <c r="AD560" s="4"/>
      <c r="AE560" s="4"/>
      <c r="AF560" s="4"/>
      <c r="AG560" s="4"/>
      <c r="AH560" s="4"/>
      <c r="AI560" s="4"/>
      <c r="AJ560" s="4"/>
      <c r="AK560" s="4"/>
      <c r="AL560" s="4"/>
      <c r="AM560" s="4"/>
    </row>
    <row r="561" spans="2:39">
      <c r="B561" s="224" t="s">
        <v>52</v>
      </c>
      <c r="C561" s="121">
        <v>36</v>
      </c>
      <c r="D561" s="150" t="s">
        <v>455</v>
      </c>
      <c r="E561" s="31"/>
      <c r="F561" s="31"/>
      <c r="G561" s="31"/>
      <c r="H561" s="31"/>
      <c r="I561" s="31"/>
      <c r="J561" s="31"/>
      <c r="K561" s="31"/>
      <c r="L561" s="31"/>
      <c r="M561" s="31"/>
      <c r="N561" s="31"/>
      <c r="P561" s="123">
        <f>(C561/$G$9)</f>
        <v>0.13793103448275862</v>
      </c>
      <c r="R561" s="46"/>
      <c r="S561" s="98"/>
      <c r="T561" s="98"/>
      <c r="V561" s="4"/>
      <c r="W561" s="4"/>
      <c r="X561" s="4"/>
      <c r="Y561" s="4"/>
      <c r="Z561" s="4"/>
      <c r="AA561" s="4"/>
      <c r="AB561" s="4"/>
      <c r="AC561" s="4"/>
      <c r="AD561" s="4"/>
      <c r="AE561" s="4"/>
      <c r="AF561" s="4"/>
      <c r="AG561" s="4"/>
      <c r="AH561" s="4"/>
      <c r="AI561" s="4"/>
      <c r="AJ561" s="4"/>
      <c r="AK561" s="4"/>
      <c r="AL561" s="4"/>
      <c r="AM561" s="4"/>
    </row>
    <row r="562" spans="2:39" ht="3.75" customHeight="1">
      <c r="B562" s="2"/>
      <c r="C562" s="322"/>
      <c r="D562" s="46"/>
      <c r="E562" s="7"/>
      <c r="F562" s="7"/>
      <c r="G562" s="7"/>
      <c r="H562" s="7"/>
      <c r="I562" s="7"/>
      <c r="J562" s="7"/>
      <c r="K562" s="7"/>
      <c r="L562" s="7"/>
      <c r="M562" s="7"/>
      <c r="N562" s="7"/>
      <c r="R562" s="7"/>
      <c r="V562" s="4"/>
      <c r="W562" s="4"/>
      <c r="X562" s="4"/>
      <c r="Y562" s="4"/>
      <c r="Z562" s="4"/>
      <c r="AA562" s="4"/>
      <c r="AB562" s="4"/>
      <c r="AC562" s="4"/>
      <c r="AD562" s="4"/>
      <c r="AE562" s="4"/>
      <c r="AF562" s="4"/>
      <c r="AG562" s="4"/>
      <c r="AH562" s="4"/>
      <c r="AI562" s="4"/>
      <c r="AJ562" s="4"/>
      <c r="AK562" s="4"/>
      <c r="AL562" s="4"/>
      <c r="AM562" s="4"/>
    </row>
    <row r="563" spans="2:39" ht="15" customHeight="1">
      <c r="B563" s="99" t="s">
        <v>53</v>
      </c>
      <c r="C563" s="121">
        <v>191</v>
      </c>
      <c r="D563" s="150" t="s">
        <v>456</v>
      </c>
      <c r="E563" s="31"/>
      <c r="F563" s="31"/>
      <c r="G563" s="31"/>
      <c r="H563" s="31"/>
      <c r="I563" s="31"/>
      <c r="J563" s="31"/>
      <c r="K563" s="31"/>
      <c r="L563" s="31"/>
      <c r="M563" s="31"/>
      <c r="N563" s="31"/>
      <c r="P563" s="123">
        <f>(C563/$G$9)</f>
        <v>0.73180076628352486</v>
      </c>
      <c r="Q563" s="46"/>
      <c r="R563" s="46"/>
      <c r="S563" s="98"/>
      <c r="T563" s="98"/>
      <c r="V563" s="4"/>
      <c r="W563" s="4"/>
      <c r="X563" s="4"/>
      <c r="Y563" s="4"/>
      <c r="Z563" s="4"/>
      <c r="AA563" s="4"/>
      <c r="AB563" s="4"/>
      <c r="AC563" s="4"/>
      <c r="AD563" s="4"/>
      <c r="AE563" s="4"/>
      <c r="AF563" s="4"/>
      <c r="AG563" s="4"/>
      <c r="AH563" s="4"/>
      <c r="AI563" s="4"/>
      <c r="AJ563" s="4"/>
      <c r="AK563" s="4"/>
      <c r="AL563" s="4"/>
      <c r="AM563" s="4"/>
    </row>
    <row r="564" spans="2:39" ht="3" customHeight="1">
      <c r="B564" s="2"/>
      <c r="C564" s="322"/>
      <c r="D564" s="46"/>
      <c r="E564" s="7"/>
      <c r="F564" s="7"/>
      <c r="G564" s="7"/>
      <c r="H564" s="7"/>
      <c r="I564" s="7"/>
      <c r="J564" s="7"/>
      <c r="K564" s="7"/>
      <c r="L564" s="7"/>
      <c r="M564" s="7"/>
      <c r="N564" s="7"/>
      <c r="R564" s="7"/>
      <c r="V564" s="4"/>
      <c r="W564" s="4"/>
      <c r="X564" s="4"/>
      <c r="Y564" s="4"/>
      <c r="Z564" s="4"/>
      <c r="AA564" s="4"/>
      <c r="AB564" s="4"/>
      <c r="AC564" s="4"/>
      <c r="AD564" s="4"/>
      <c r="AE564" s="4"/>
      <c r="AF564" s="4"/>
      <c r="AG564" s="4"/>
      <c r="AH564" s="4"/>
      <c r="AI564" s="4"/>
      <c r="AJ564" s="4"/>
      <c r="AK564" s="4"/>
      <c r="AL564" s="4"/>
      <c r="AM564" s="4"/>
    </row>
    <row r="565" spans="2:39">
      <c r="B565" s="2" t="s">
        <v>54</v>
      </c>
      <c r="C565" s="121">
        <v>0</v>
      </c>
      <c r="D565" s="150" t="s">
        <v>457</v>
      </c>
      <c r="E565" s="31"/>
      <c r="F565" s="31"/>
      <c r="G565" s="31"/>
      <c r="H565" s="31"/>
      <c r="I565" s="31"/>
      <c r="J565" s="31"/>
      <c r="K565" s="31"/>
      <c r="L565" s="31"/>
      <c r="M565" s="31"/>
      <c r="N565" s="31"/>
      <c r="P565" s="123">
        <f>(C565/$G$9)</f>
        <v>0</v>
      </c>
      <c r="R565" s="46"/>
      <c r="S565" s="96"/>
      <c r="T565" s="96"/>
      <c r="V565" s="4"/>
      <c r="W565" s="4"/>
      <c r="X565" s="4"/>
      <c r="Y565" s="4"/>
      <c r="Z565" s="4"/>
      <c r="AA565" s="4"/>
      <c r="AB565" s="4"/>
      <c r="AC565" s="4"/>
      <c r="AD565" s="4"/>
      <c r="AE565" s="4"/>
      <c r="AF565" s="4"/>
      <c r="AG565" s="4"/>
      <c r="AH565" s="4"/>
      <c r="AI565" s="4"/>
      <c r="AJ565" s="4"/>
      <c r="AK565" s="4"/>
      <c r="AL565" s="4"/>
      <c r="AM565" s="4"/>
    </row>
    <row r="566" spans="2:39" ht="3.75" customHeight="1">
      <c r="B566" s="157"/>
      <c r="C566" s="156"/>
      <c r="D566" s="30"/>
      <c r="E566" s="7"/>
      <c r="F566" s="7"/>
      <c r="G566" s="7"/>
      <c r="H566" s="7"/>
      <c r="I566" s="7"/>
      <c r="J566" s="7"/>
      <c r="K566" s="7"/>
      <c r="L566" s="7"/>
      <c r="M566" s="7"/>
      <c r="N566" s="7"/>
      <c r="R566" s="7"/>
      <c r="V566" s="4"/>
      <c r="W566" s="4"/>
      <c r="X566" s="4"/>
      <c r="Y566" s="4"/>
      <c r="Z566" s="4"/>
      <c r="AA566" s="4"/>
      <c r="AB566" s="4"/>
      <c r="AC566" s="4"/>
      <c r="AD566" s="4"/>
      <c r="AE566" s="4"/>
      <c r="AF566" s="4"/>
      <c r="AG566" s="4"/>
      <c r="AH566" s="4"/>
      <c r="AI566" s="4"/>
      <c r="AJ566" s="4"/>
      <c r="AK566" s="4"/>
      <c r="AL566" s="4"/>
      <c r="AM566" s="4"/>
    </row>
    <row r="567" spans="2:39">
      <c r="B567" s="157" t="s">
        <v>55</v>
      </c>
      <c r="C567" s="122">
        <v>22</v>
      </c>
      <c r="D567" s="150" t="s">
        <v>458</v>
      </c>
      <c r="E567" s="31"/>
      <c r="F567" s="31"/>
      <c r="G567" s="31"/>
      <c r="H567" s="31"/>
      <c r="I567" s="31"/>
      <c r="J567" s="31"/>
      <c r="K567" s="31"/>
      <c r="L567" s="31"/>
      <c r="M567" s="31"/>
      <c r="N567" s="31"/>
      <c r="P567" s="123">
        <f>(C567/$G$9)</f>
        <v>8.4291187739463605E-2</v>
      </c>
      <c r="T567" s="97"/>
      <c r="V567" s="4"/>
      <c r="W567" s="4"/>
      <c r="X567" s="4"/>
      <c r="Y567" s="4"/>
      <c r="Z567" s="4"/>
      <c r="AA567" s="4"/>
      <c r="AB567" s="4"/>
      <c r="AC567" s="4"/>
      <c r="AD567" s="4"/>
      <c r="AE567" s="4"/>
      <c r="AF567" s="4"/>
      <c r="AG567" s="4"/>
      <c r="AH567" s="4"/>
      <c r="AI567" s="4"/>
      <c r="AJ567" s="4"/>
      <c r="AK567" s="4"/>
      <c r="AL567" s="4"/>
      <c r="AM567" s="4"/>
    </row>
    <row r="568" spans="2:39" ht="3.75" customHeight="1">
      <c r="B568" s="158"/>
      <c r="C568" s="154"/>
      <c r="D568" s="7"/>
      <c r="E568" s="7"/>
      <c r="F568" s="7"/>
      <c r="G568" s="7"/>
      <c r="H568" s="7"/>
      <c r="I568" s="7"/>
      <c r="J568" s="7"/>
      <c r="K568" s="7"/>
      <c r="L568" s="7"/>
      <c r="M568" s="7"/>
      <c r="N568" s="7"/>
      <c r="Q568" s="24"/>
      <c r="R568" s="23"/>
      <c r="S568" s="75"/>
      <c r="T568" s="24"/>
      <c r="V568" s="4"/>
      <c r="W568" s="4"/>
      <c r="X568" s="4"/>
      <c r="Y568" s="4"/>
      <c r="Z568" s="4"/>
      <c r="AA568" s="4"/>
      <c r="AB568" s="4"/>
      <c r="AC568" s="4"/>
      <c r="AD568" s="4"/>
      <c r="AE568" s="4"/>
      <c r="AF568" s="4"/>
      <c r="AG568" s="4"/>
      <c r="AH568" s="4"/>
      <c r="AI568" s="4"/>
      <c r="AJ568" s="4"/>
      <c r="AK568" s="4"/>
      <c r="AL568" s="4"/>
      <c r="AM568" s="4"/>
    </row>
    <row r="569" spans="2:39">
      <c r="B569" s="2" t="s">
        <v>86</v>
      </c>
      <c r="C569" s="122">
        <v>1</v>
      </c>
      <c r="D569" s="150" t="s">
        <v>459</v>
      </c>
      <c r="E569" s="31"/>
      <c r="F569" s="31"/>
      <c r="G569" s="31"/>
      <c r="H569" s="31"/>
      <c r="I569" s="31"/>
      <c r="J569" s="31"/>
      <c r="K569" s="31"/>
      <c r="L569" s="31"/>
      <c r="M569" s="31"/>
      <c r="N569" s="31"/>
      <c r="P569" s="123">
        <f>(C569/$G$9)</f>
        <v>3.8314176245210726E-3</v>
      </c>
      <c r="R569" s="46"/>
      <c r="T569" s="97"/>
      <c r="V569" s="4"/>
      <c r="W569" s="4"/>
      <c r="X569" s="4"/>
      <c r="Y569" s="4"/>
      <c r="Z569" s="4"/>
      <c r="AA569" s="4"/>
      <c r="AB569" s="4"/>
      <c r="AC569" s="4"/>
      <c r="AD569" s="4"/>
      <c r="AE569" s="4"/>
      <c r="AF569" s="4"/>
      <c r="AG569" s="4"/>
      <c r="AH569" s="4"/>
      <c r="AI569" s="4"/>
      <c r="AJ569" s="4"/>
      <c r="AK569" s="4"/>
      <c r="AL569" s="4"/>
      <c r="AM569" s="4"/>
    </row>
    <row r="570" spans="2:39">
      <c r="V570" s="4"/>
      <c r="W570" s="4"/>
      <c r="X570" s="4"/>
      <c r="Y570" s="4"/>
      <c r="Z570" s="4"/>
      <c r="AA570" s="4"/>
      <c r="AB570" s="4"/>
      <c r="AC570" s="4"/>
      <c r="AD570" s="4"/>
      <c r="AE570" s="4"/>
      <c r="AF570" s="4"/>
      <c r="AG570" s="4"/>
      <c r="AH570" s="4"/>
      <c r="AI570" s="4"/>
      <c r="AJ570" s="4"/>
      <c r="AK570" s="4"/>
      <c r="AL570" s="4"/>
      <c r="AM570" s="4"/>
    </row>
  </sheetData>
  <mergeCells count="158">
    <mergeCell ref="C528:M528"/>
    <mergeCell ref="C542:M542"/>
    <mergeCell ref="C555:M555"/>
    <mergeCell ref="I169:J169"/>
    <mergeCell ref="C319:D319"/>
    <mergeCell ref="J319:K319"/>
    <mergeCell ref="D515:N515"/>
    <mergeCell ref="D517:N517"/>
    <mergeCell ref="D519:N519"/>
    <mergeCell ref="D521:N521"/>
    <mergeCell ref="D523:N523"/>
    <mergeCell ref="D525:N525"/>
    <mergeCell ref="C501:H501"/>
    <mergeCell ref="I501:J501"/>
    <mergeCell ref="K501:R501"/>
    <mergeCell ref="B509:N509"/>
    <mergeCell ref="C511:M511"/>
    <mergeCell ref="D513:N513"/>
    <mergeCell ref="C503:H503"/>
    <mergeCell ref="C505:H505"/>
    <mergeCell ref="C507:H507"/>
    <mergeCell ref="I503:J503"/>
    <mergeCell ref="I505:J505"/>
    <mergeCell ref="I507:J507"/>
    <mergeCell ref="K503:R503"/>
    <mergeCell ref="K505:R505"/>
    <mergeCell ref="K507:R507"/>
    <mergeCell ref="C487:D487"/>
    <mergeCell ref="J487:K487"/>
    <mergeCell ref="C492:D492"/>
    <mergeCell ref="J492:K492"/>
    <mergeCell ref="C497:D497"/>
    <mergeCell ref="J497:K497"/>
    <mergeCell ref="C472:D472"/>
    <mergeCell ref="J472:K472"/>
    <mergeCell ref="C477:D477"/>
    <mergeCell ref="J477:K477"/>
    <mergeCell ref="C482:D482"/>
    <mergeCell ref="J482:K482"/>
    <mergeCell ref="C457:D457"/>
    <mergeCell ref="J457:K457"/>
    <mergeCell ref="C462:D462"/>
    <mergeCell ref="J462:K462"/>
    <mergeCell ref="C467:D467"/>
    <mergeCell ref="J467:K467"/>
    <mergeCell ref="C442:D442"/>
    <mergeCell ref="J442:K442"/>
    <mergeCell ref="C447:D447"/>
    <mergeCell ref="J447:K447"/>
    <mergeCell ref="C452:D452"/>
    <mergeCell ref="J452:K452"/>
    <mergeCell ref="C424:D424"/>
    <mergeCell ref="J424:K424"/>
    <mergeCell ref="C434:H434"/>
    <mergeCell ref="I434:J434"/>
    <mergeCell ref="K434:R434"/>
    <mergeCell ref="B438:N438"/>
    <mergeCell ref="C430:D430"/>
    <mergeCell ref="J430:K430"/>
    <mergeCell ref="C409:D409"/>
    <mergeCell ref="J409:K409"/>
    <mergeCell ref="C414:D414"/>
    <mergeCell ref="J414:K414"/>
    <mergeCell ref="C419:D419"/>
    <mergeCell ref="J419:K419"/>
    <mergeCell ref="K436:R436"/>
    <mergeCell ref="C436:H436"/>
    <mergeCell ref="I436:J436"/>
    <mergeCell ref="C394:D394"/>
    <mergeCell ref="J394:K394"/>
    <mergeCell ref="C399:D399"/>
    <mergeCell ref="J399:K399"/>
    <mergeCell ref="C404:D404"/>
    <mergeCell ref="J404:K404"/>
    <mergeCell ref="C379:D379"/>
    <mergeCell ref="J379:K379"/>
    <mergeCell ref="C384:D384"/>
    <mergeCell ref="J384:K384"/>
    <mergeCell ref="C389:D389"/>
    <mergeCell ref="J389:K389"/>
    <mergeCell ref="C369:D369"/>
    <mergeCell ref="J369:K369"/>
    <mergeCell ref="C374:D374"/>
    <mergeCell ref="J374:K374"/>
    <mergeCell ref="C349:D349"/>
    <mergeCell ref="J349:K349"/>
    <mergeCell ref="C354:D354"/>
    <mergeCell ref="J354:K354"/>
    <mergeCell ref="C359:D359"/>
    <mergeCell ref="J359:K359"/>
    <mergeCell ref="J313:K313"/>
    <mergeCell ref="C324:D324"/>
    <mergeCell ref="J324:K324"/>
    <mergeCell ref="C298:D298"/>
    <mergeCell ref="J298:K298"/>
    <mergeCell ref="C364:D364"/>
    <mergeCell ref="J364:K364"/>
    <mergeCell ref="C338:H338"/>
    <mergeCell ref="I338:J338"/>
    <mergeCell ref="K338:R338"/>
    <mergeCell ref="C344:D344"/>
    <mergeCell ref="J344:K344"/>
    <mergeCell ref="C303:D303"/>
    <mergeCell ref="J303:K303"/>
    <mergeCell ref="C288:D288"/>
    <mergeCell ref="J288:K288"/>
    <mergeCell ref="C293:D293"/>
    <mergeCell ref="J293:K293"/>
    <mergeCell ref="C334:D334"/>
    <mergeCell ref="J334:K334"/>
    <mergeCell ref="C329:D329"/>
    <mergeCell ref="J329:K329"/>
    <mergeCell ref="B247:B248"/>
    <mergeCell ref="C247:G248"/>
    <mergeCell ref="B251:B252"/>
    <mergeCell ref="C251:G252"/>
    <mergeCell ref="C267:H267"/>
    <mergeCell ref="I267:J267"/>
    <mergeCell ref="K267:R267"/>
    <mergeCell ref="C273:D273"/>
    <mergeCell ref="J273:K273"/>
    <mergeCell ref="C278:D278"/>
    <mergeCell ref="J278:K278"/>
    <mergeCell ref="C283:D283"/>
    <mergeCell ref="J283:K283"/>
    <mergeCell ref="C308:D308"/>
    <mergeCell ref="J308:K308"/>
    <mergeCell ref="C313:D313"/>
    <mergeCell ref="C169:H169"/>
    <mergeCell ref="K169:R169"/>
    <mergeCell ref="P175:R175"/>
    <mergeCell ref="C237:H237"/>
    <mergeCell ref="I237:J237"/>
    <mergeCell ref="K237:R237"/>
    <mergeCell ref="C106:H106"/>
    <mergeCell ref="K106:R106"/>
    <mergeCell ref="P112:S112"/>
    <mergeCell ref="I106:J106"/>
    <mergeCell ref="B102:C102"/>
    <mergeCell ref="I102:J102"/>
    <mergeCell ref="C57:F57"/>
    <mergeCell ref="N61:R61"/>
    <mergeCell ref="N49:R49"/>
    <mergeCell ref="E76:F76"/>
    <mergeCell ref="H76:J76"/>
    <mergeCell ref="C79:D79"/>
    <mergeCell ref="F79:H79"/>
    <mergeCell ref="C64:M64"/>
    <mergeCell ref="C69:M69"/>
    <mergeCell ref="B2:R2"/>
    <mergeCell ref="E3:H3"/>
    <mergeCell ref="B5:C5"/>
    <mergeCell ref="C9:F9"/>
    <mergeCell ref="E54:F54"/>
    <mergeCell ref="H54:J54"/>
    <mergeCell ref="N54:R54"/>
    <mergeCell ref="H11:I11"/>
    <mergeCell ref="C22:M22"/>
  </mergeCells>
  <conditionalFormatting sqref="N511 N528 N542 N555 N443 N448 N453 N458 N463 N468 N473 N478 N483 N488 N493 N498 N335 N345 N350 N355 N360 N365 N370 N375 N380 N385 N390 N395 N400 N405 N410 N415 N420 N425 N431 N11 P11 N20 N25 N30 N35 N40 N44 N66 N71 N85 N91 N97 N103 N113 N117 N122 N127 N132 N138 N143 N148 N153 N159 N166 N176 N182 N188 N193 N198 N203 N213 N218 N223 N228 N234 N244 N247 N251 N258 N264 N274 N279 N284 N289 N294 N299 N304 N309 N314 N320 N325 N330">
    <cfRule type="cellIs" dxfId="5" priority="265" operator="greaterThan">
      <formula>$G$9</formula>
    </cfRule>
    <cfRule type="cellIs" dxfId="4" priority="266" operator="lessThan">
      <formula>$G$9</formula>
    </cfRule>
    <cfRule type="cellIs" dxfId="3" priority="267" operator="equal">
      <formula>$G$9</formula>
    </cfRule>
  </conditionalFormatting>
  <pageMargins left="0" right="0" top="0" bottom="0" header="0" footer="0"/>
  <pageSetup paperSize="9" scale="95"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sheetPr>
    <tabColor theme="9" tint="-0.249977111117893"/>
  </sheetPr>
  <dimension ref="A1:Y221"/>
  <sheetViews>
    <sheetView topLeftCell="A99" zoomScale="98" zoomScaleNormal="98" workbookViewId="0">
      <selection activeCell="T114" sqref="T114"/>
    </sheetView>
  </sheetViews>
  <sheetFormatPr defaultRowHeight="15"/>
  <cols>
    <col min="1" max="1" width="1.28515625" style="5" customWidth="1"/>
    <col min="2" max="2" width="3.5703125" style="5" customWidth="1"/>
    <col min="3" max="3" width="9.140625" style="5" customWidth="1"/>
    <col min="4" max="9" width="7.7109375" style="5" customWidth="1"/>
    <col min="10" max="10" width="6.42578125" style="5" customWidth="1"/>
    <col min="11" max="11" width="9.140625" style="5"/>
    <col min="12" max="12" width="5.7109375" style="5" customWidth="1"/>
    <col min="13" max="13" width="9.140625" style="5"/>
    <col min="14" max="14" width="7.85546875" style="5" customWidth="1"/>
    <col min="15" max="15" width="2.42578125" style="5" customWidth="1"/>
    <col min="16" max="16" width="8.7109375" style="5" customWidth="1"/>
    <col min="17" max="17" width="2.5703125" style="5" customWidth="1"/>
    <col min="18" max="18" width="8.28515625" style="5" customWidth="1"/>
    <col min="19" max="19" width="8.5703125" style="63" customWidth="1"/>
    <col min="20" max="20" width="10.42578125" style="5" customWidth="1"/>
    <col min="21" max="16384" width="9.140625" style="5"/>
  </cols>
  <sheetData>
    <row r="1" spans="1:22" ht="7.5" customHeight="1"/>
    <row r="2" spans="1:22" ht="31.5" customHeight="1">
      <c r="B2" s="393" t="s">
        <v>460</v>
      </c>
      <c r="C2" s="393"/>
      <c r="D2" s="393"/>
      <c r="E2" s="393"/>
      <c r="F2" s="393"/>
      <c r="G2" s="393"/>
      <c r="H2" s="393"/>
      <c r="I2" s="393"/>
      <c r="J2" s="393"/>
      <c r="K2" s="393"/>
      <c r="L2" s="393"/>
      <c r="M2" s="393"/>
      <c r="N2" s="393"/>
      <c r="O2" s="393"/>
      <c r="P2" s="393"/>
      <c r="Q2" s="393"/>
      <c r="R2" s="393"/>
      <c r="S2" s="5"/>
    </row>
    <row r="3" spans="1:22" ht="14.25" customHeight="1">
      <c r="B3" s="25"/>
      <c r="E3" s="380" t="s">
        <v>101</v>
      </c>
      <c r="F3" s="380"/>
      <c r="G3" s="380"/>
      <c r="H3" s="380"/>
      <c r="M3" s="63"/>
      <c r="N3" s="63"/>
    </row>
    <row r="4" spans="1:22" ht="6" customHeight="1"/>
    <row r="5" spans="1:22">
      <c r="B5" s="398" t="s">
        <v>5</v>
      </c>
      <c r="C5" s="398"/>
      <c r="D5" s="167" t="s">
        <v>539</v>
      </c>
      <c r="E5" s="80"/>
      <c r="F5" s="80"/>
      <c r="G5" s="80"/>
      <c r="H5" s="80"/>
      <c r="I5" s="80"/>
      <c r="J5" s="80"/>
      <c r="K5" s="80"/>
      <c r="L5" s="80"/>
      <c r="M5" s="80"/>
      <c r="N5" s="80"/>
      <c r="O5" s="80"/>
      <c r="P5" s="80"/>
      <c r="Q5" s="80"/>
      <c r="R5" s="80"/>
      <c r="S5" s="80"/>
      <c r="T5" s="65"/>
    </row>
    <row r="6" spans="1:22" ht="6" customHeight="1">
      <c r="B6" s="7"/>
      <c r="C6" s="7"/>
      <c r="D6" s="7"/>
      <c r="E6" s="7"/>
      <c r="F6" s="7"/>
      <c r="G6" s="7"/>
      <c r="H6" s="7"/>
      <c r="I6" s="23"/>
      <c r="J6" s="23"/>
      <c r="K6" s="23"/>
      <c r="L6" s="23"/>
      <c r="M6" s="23"/>
      <c r="N6" s="24"/>
      <c r="O6" s="24"/>
      <c r="P6" s="24"/>
    </row>
    <row r="7" spans="1:22" s="33" customFormat="1">
      <c r="A7" s="24"/>
      <c r="B7" s="39"/>
      <c r="C7" s="39"/>
      <c r="D7" s="107" t="s">
        <v>143</v>
      </c>
      <c r="F7" s="53"/>
      <c r="G7" s="53"/>
      <c r="H7" s="66"/>
      <c r="I7" s="39"/>
      <c r="J7" s="39"/>
      <c r="K7" s="39"/>
      <c r="L7" s="14"/>
      <c r="M7" s="195"/>
      <c r="N7" s="40"/>
      <c r="O7" s="24"/>
      <c r="P7" s="24"/>
      <c r="Q7" s="24"/>
      <c r="R7" s="24"/>
      <c r="S7" s="75"/>
      <c r="T7" s="24"/>
    </row>
    <row r="8" spans="1:22" ht="6" customHeight="1">
      <c r="B8" s="7"/>
      <c r="C8" s="7"/>
      <c r="D8" s="7"/>
      <c r="E8" s="7"/>
      <c r="F8" s="7"/>
      <c r="G8" s="7"/>
      <c r="H8" s="7"/>
      <c r="I8" s="7"/>
      <c r="J8" s="7"/>
      <c r="K8" s="7"/>
      <c r="L8" s="7"/>
      <c r="M8" s="7"/>
    </row>
    <row r="9" spans="1:22">
      <c r="C9" s="398" t="s">
        <v>121</v>
      </c>
      <c r="D9" s="398"/>
      <c r="E9" s="398"/>
      <c r="F9" s="399"/>
      <c r="G9" s="54">
        <v>30</v>
      </c>
      <c r="H9" s="24"/>
      <c r="I9" s="24"/>
      <c r="K9" s="41"/>
      <c r="L9" s="41"/>
      <c r="P9" s="85"/>
      <c r="Q9" s="50"/>
      <c r="R9" s="85"/>
    </row>
    <row r="10" spans="1:22" ht="11.25" customHeight="1">
      <c r="B10" s="7"/>
      <c r="C10" s="7"/>
      <c r="D10" s="7"/>
      <c r="E10" s="46"/>
      <c r="F10" s="46"/>
      <c r="G10" s="14"/>
      <c r="H10" s="14"/>
      <c r="J10" s="69"/>
      <c r="K10" s="69"/>
      <c r="L10" s="46"/>
      <c r="M10" s="46"/>
      <c r="N10" s="85" t="s">
        <v>113</v>
      </c>
      <c r="P10" s="63"/>
    </row>
    <row r="11" spans="1:22">
      <c r="C11" s="418" t="s">
        <v>265</v>
      </c>
      <c r="D11" s="418"/>
      <c r="E11" s="419"/>
      <c r="F11" s="141" t="s">
        <v>266</v>
      </c>
      <c r="G11" s="120">
        <v>7</v>
      </c>
      <c r="J11" s="69"/>
      <c r="K11" s="69"/>
      <c r="N11" s="116">
        <f>SUM(G11:G14)</f>
        <v>30</v>
      </c>
      <c r="O11" s="63"/>
      <c r="P11" s="63"/>
      <c r="Q11" s="63"/>
      <c r="R11" s="63"/>
      <c r="S11" s="5"/>
    </row>
    <row r="12" spans="1:22">
      <c r="B12" s="28"/>
      <c r="C12" s="418"/>
      <c r="D12" s="418"/>
      <c r="E12" s="419"/>
      <c r="F12" s="142" t="s">
        <v>267</v>
      </c>
      <c r="G12" s="116">
        <v>3</v>
      </c>
      <c r="J12" s="69"/>
      <c r="K12" s="69"/>
    </row>
    <row r="13" spans="1:22">
      <c r="B13" s="28"/>
      <c r="C13" s="28"/>
      <c r="F13" s="142" t="s">
        <v>268</v>
      </c>
      <c r="G13" s="116">
        <v>0</v>
      </c>
      <c r="J13" s="69"/>
      <c r="K13" s="69"/>
    </row>
    <row r="14" spans="1:22" ht="15.75" customHeight="1">
      <c r="B14" s="28"/>
      <c r="C14" s="28"/>
      <c r="F14" s="143">
        <v>10</v>
      </c>
      <c r="G14" s="116">
        <v>20</v>
      </c>
      <c r="I14" s="63"/>
      <c r="J14" s="63"/>
      <c r="K14" s="63"/>
      <c r="L14" s="69"/>
      <c r="M14" s="68"/>
      <c r="N14" s="38"/>
    </row>
    <row r="15" spans="1:22" ht="6" customHeight="1">
      <c r="B15" s="7"/>
      <c r="C15" s="7"/>
      <c r="D15" s="7"/>
      <c r="E15" s="194"/>
      <c r="F15" s="46"/>
      <c r="G15" s="14"/>
      <c r="H15" s="46"/>
      <c r="I15" s="194"/>
      <c r="J15" s="46"/>
      <c r="K15" s="46"/>
      <c r="L15" s="46"/>
      <c r="M15" s="46"/>
      <c r="N15" s="4"/>
    </row>
    <row r="16" spans="1:22" ht="18.75">
      <c r="B16" s="101" t="s">
        <v>109</v>
      </c>
      <c r="C16" s="101"/>
      <c r="D16" s="101"/>
      <c r="E16" s="101"/>
      <c r="F16" s="101"/>
      <c r="G16" s="101"/>
      <c r="H16" s="101"/>
      <c r="I16" s="101"/>
      <c r="J16" s="101"/>
      <c r="K16" s="101"/>
      <c r="L16" s="101"/>
      <c r="M16" s="101"/>
      <c r="N16" s="101"/>
      <c r="O16" s="101"/>
      <c r="P16" s="101"/>
      <c r="Q16" s="101"/>
      <c r="R16" s="101"/>
      <c r="S16" s="101"/>
      <c r="T16" s="7"/>
      <c r="U16" s="7"/>
      <c r="V16" s="7"/>
    </row>
    <row r="17" spans="2:22" ht="6" customHeight="1">
      <c r="E17" s="4"/>
      <c r="F17" s="4"/>
      <c r="G17" s="4"/>
      <c r="H17" s="4"/>
      <c r="I17" s="4"/>
      <c r="J17" s="4"/>
      <c r="K17" s="4"/>
      <c r="L17" s="4"/>
      <c r="M17" s="4"/>
      <c r="N17" s="4"/>
      <c r="S17" s="7"/>
      <c r="T17" s="7"/>
      <c r="U17" s="7"/>
      <c r="V17" s="7"/>
    </row>
    <row r="18" spans="2:22" s="7" customFormat="1" ht="15" customHeight="1">
      <c r="B18" s="321" t="s">
        <v>7</v>
      </c>
      <c r="C18" s="15" t="s">
        <v>272</v>
      </c>
      <c r="D18" s="19"/>
      <c r="E18" s="19"/>
      <c r="F18" s="19"/>
      <c r="G18" s="26"/>
      <c r="H18" s="26"/>
      <c r="J18" s="46"/>
      <c r="K18" s="46"/>
      <c r="L18" s="46"/>
      <c r="M18" s="46"/>
      <c r="P18" s="38"/>
      <c r="R18" s="87" t="s">
        <v>261</v>
      </c>
      <c r="S18" s="86"/>
    </row>
    <row r="19" spans="2:22" s="7" customFormat="1" ht="3.75" customHeight="1">
      <c r="C19" s="323"/>
      <c r="J19" s="46"/>
      <c r="K19" s="46"/>
      <c r="L19" s="46"/>
      <c r="M19" s="46"/>
      <c r="P19" s="49"/>
      <c r="R19" s="86"/>
      <c r="S19" s="86"/>
    </row>
    <row r="20" spans="2:22" s="7" customFormat="1" ht="15" customHeight="1">
      <c r="C20" s="323" t="s">
        <v>6</v>
      </c>
      <c r="D20" s="325">
        <v>0</v>
      </c>
      <c r="E20" s="328">
        <v>1</v>
      </c>
      <c r="F20" s="328">
        <v>2</v>
      </c>
      <c r="G20" s="328">
        <v>3</v>
      </c>
      <c r="H20" s="326">
        <v>4</v>
      </c>
      <c r="I20" s="46" t="s">
        <v>12</v>
      </c>
      <c r="J20" s="46"/>
      <c r="K20" s="46"/>
      <c r="L20" s="46"/>
      <c r="M20" s="46"/>
      <c r="N20" s="85" t="s">
        <v>113</v>
      </c>
      <c r="P20" s="85" t="s">
        <v>114</v>
      </c>
      <c r="R20" s="194" t="s">
        <v>171</v>
      </c>
      <c r="S20" s="86"/>
    </row>
    <row r="21" spans="2:22" s="7" customFormat="1" ht="15" customHeight="1">
      <c r="C21" s="323"/>
      <c r="D21" s="117">
        <v>1</v>
      </c>
      <c r="E21" s="118">
        <v>0</v>
      </c>
      <c r="F21" s="118">
        <v>1</v>
      </c>
      <c r="G21" s="118">
        <v>13</v>
      </c>
      <c r="H21" s="119">
        <v>15</v>
      </c>
      <c r="I21" s="46"/>
      <c r="J21" s="46"/>
      <c r="K21" s="46"/>
      <c r="L21" s="46"/>
      <c r="M21" s="46"/>
      <c r="N21" s="116">
        <f>SUM(D21:H21)</f>
        <v>30</v>
      </c>
      <c r="P21" s="170">
        <f>($D$20*D21+$E$20*E21+$F$20*F21+$G$20*G21+$H$20*H21)/$G$9</f>
        <v>3.3666666666666667</v>
      </c>
      <c r="Q21" s="171"/>
      <c r="R21" s="172">
        <f>($D$20*D21+$E$20*E21+$F$20*F21+$G$20*G21+$H$20*H21)/$G$9</f>
        <v>3.3666666666666667</v>
      </c>
    </row>
    <row r="22" spans="2:22" s="7" customFormat="1" ht="10.5" customHeight="1">
      <c r="C22" s="193" t="s">
        <v>259</v>
      </c>
      <c r="D22" s="334">
        <f t="shared" ref="D22:H22" si="0">D21/$G$9</f>
        <v>3.3333333333333333E-2</v>
      </c>
      <c r="E22" s="334">
        <f t="shared" si="0"/>
        <v>0</v>
      </c>
      <c r="F22" s="334">
        <f t="shared" si="0"/>
        <v>3.3333333333333333E-2</v>
      </c>
      <c r="G22" s="334">
        <f t="shared" si="0"/>
        <v>0.43333333333333335</v>
      </c>
      <c r="H22" s="334">
        <f t="shared" si="0"/>
        <v>0.5</v>
      </c>
      <c r="I22" s="134"/>
      <c r="J22" s="46"/>
      <c r="K22" s="46"/>
      <c r="L22" s="46"/>
      <c r="M22" s="46"/>
      <c r="N22" s="194"/>
      <c r="P22" s="206"/>
      <c r="Q22" s="171"/>
      <c r="R22" s="171"/>
      <c r="S22" s="49"/>
    </row>
    <row r="23" spans="2:22" s="7" customFormat="1">
      <c r="B23" s="321" t="s">
        <v>8</v>
      </c>
      <c r="C23" s="15" t="s">
        <v>273</v>
      </c>
      <c r="D23" s="19"/>
      <c r="E23" s="17"/>
      <c r="F23" s="17"/>
      <c r="G23" s="17"/>
      <c r="H23" s="17"/>
      <c r="I23" s="46"/>
      <c r="J23" s="46"/>
      <c r="K23" s="46"/>
      <c r="L23" s="46"/>
      <c r="M23" s="46"/>
      <c r="N23" s="194"/>
      <c r="P23" s="206"/>
      <c r="Q23" s="171"/>
      <c r="R23" s="171"/>
      <c r="S23" s="49"/>
    </row>
    <row r="24" spans="2:22" s="7" customFormat="1" ht="3.75" customHeight="1">
      <c r="B24" s="9"/>
      <c r="C24" s="46"/>
      <c r="E24" s="46"/>
      <c r="F24" s="46"/>
      <c r="G24" s="46"/>
      <c r="H24" s="46"/>
      <c r="I24" s="46"/>
      <c r="J24" s="46"/>
      <c r="K24" s="46"/>
      <c r="L24" s="46"/>
      <c r="M24" s="46"/>
      <c r="N24" s="194"/>
      <c r="P24" s="206"/>
      <c r="Q24" s="171"/>
      <c r="R24" s="171"/>
      <c r="S24" s="49"/>
    </row>
    <row r="25" spans="2:22" s="7" customFormat="1">
      <c r="B25" s="9"/>
      <c r="C25" s="323" t="s">
        <v>6</v>
      </c>
      <c r="D25" s="325">
        <v>0</v>
      </c>
      <c r="E25" s="328">
        <v>1</v>
      </c>
      <c r="F25" s="328">
        <v>2</v>
      </c>
      <c r="G25" s="328">
        <v>3</v>
      </c>
      <c r="H25" s="326">
        <v>4</v>
      </c>
      <c r="I25" s="46" t="s">
        <v>12</v>
      </c>
      <c r="J25" s="46"/>
      <c r="K25" s="46"/>
      <c r="L25" s="46"/>
      <c r="M25" s="46"/>
      <c r="N25" s="194"/>
      <c r="P25" s="206"/>
      <c r="Q25" s="171"/>
      <c r="R25" s="171"/>
      <c r="S25" s="49"/>
    </row>
    <row r="26" spans="2:22" s="7" customFormat="1" ht="15" customHeight="1">
      <c r="C26" s="323"/>
      <c r="D26" s="117">
        <v>10</v>
      </c>
      <c r="E26" s="118">
        <v>3</v>
      </c>
      <c r="F26" s="118">
        <v>5</v>
      </c>
      <c r="G26" s="118">
        <v>5</v>
      </c>
      <c r="H26" s="119">
        <v>7</v>
      </c>
      <c r="I26" s="46"/>
      <c r="J26" s="46"/>
      <c r="K26" s="46"/>
      <c r="L26" s="46"/>
      <c r="M26" s="46"/>
      <c r="N26" s="116">
        <f>SUM(D26:H26)</f>
        <v>30</v>
      </c>
      <c r="P26" s="170">
        <f>($D$20*D26+$E$20*E26+$F$20*F26+$G$20*G26+$H$20*H26)/$G$9</f>
        <v>1.8666666666666667</v>
      </c>
      <c r="Q26" s="171"/>
      <c r="R26" s="174">
        <f>($D$25*H26+$E$25*G26+$F$25*F26+$G$25*E26+$H$25*D26)/$G$9</f>
        <v>2.1333333333333333</v>
      </c>
    </row>
    <row r="27" spans="2:22" s="7" customFormat="1" ht="10.5" customHeight="1">
      <c r="B27" s="9"/>
      <c r="C27" s="193" t="s">
        <v>259</v>
      </c>
      <c r="D27" s="334">
        <f t="shared" ref="D27:H27" si="1">D26/$G$9</f>
        <v>0.33333333333333331</v>
      </c>
      <c r="E27" s="334">
        <f t="shared" si="1"/>
        <v>0.1</v>
      </c>
      <c r="F27" s="334">
        <f t="shared" si="1"/>
        <v>0.16666666666666666</v>
      </c>
      <c r="G27" s="334">
        <f t="shared" si="1"/>
        <v>0.16666666666666666</v>
      </c>
      <c r="H27" s="334">
        <f t="shared" si="1"/>
        <v>0.23333333333333334</v>
      </c>
      <c r="I27" s="134"/>
      <c r="J27" s="46"/>
      <c r="K27" s="46"/>
      <c r="L27" s="46"/>
      <c r="M27" s="46"/>
      <c r="N27" s="194"/>
      <c r="P27" s="206"/>
      <c r="Q27" s="171"/>
      <c r="R27" s="171"/>
      <c r="S27" s="49"/>
    </row>
    <row r="28" spans="2:22" s="7" customFormat="1">
      <c r="B28" s="2" t="s">
        <v>9</v>
      </c>
      <c r="C28" s="8" t="s">
        <v>461</v>
      </c>
      <c r="D28" s="46"/>
      <c r="E28" s="46"/>
      <c r="F28" s="46"/>
      <c r="G28" s="46"/>
      <c r="J28" s="46"/>
      <c r="K28" s="46"/>
      <c r="L28" s="46"/>
      <c r="M28" s="46"/>
      <c r="N28" s="194"/>
      <c r="P28" s="206"/>
      <c r="Q28" s="171"/>
      <c r="R28" s="171"/>
      <c r="S28" s="49"/>
    </row>
    <row r="29" spans="2:22" s="7" customFormat="1" ht="3.75" customHeight="1">
      <c r="J29" s="46"/>
      <c r="K29" s="46"/>
      <c r="L29" s="46"/>
      <c r="M29" s="46"/>
      <c r="N29" s="194"/>
      <c r="P29" s="206"/>
      <c r="Q29" s="171"/>
      <c r="R29" s="171"/>
      <c r="S29" s="49"/>
    </row>
    <row r="30" spans="2:22" s="7" customFormat="1">
      <c r="C30" s="323" t="s">
        <v>6</v>
      </c>
      <c r="D30" s="325">
        <v>0</v>
      </c>
      <c r="E30" s="328">
        <v>1</v>
      </c>
      <c r="F30" s="328">
        <v>2</v>
      </c>
      <c r="G30" s="328">
        <v>3</v>
      </c>
      <c r="H30" s="326">
        <v>4</v>
      </c>
      <c r="I30" s="46" t="s">
        <v>12</v>
      </c>
      <c r="J30" s="46"/>
      <c r="K30" s="46"/>
      <c r="L30" s="46"/>
      <c r="M30" s="46"/>
      <c r="N30" s="194"/>
      <c r="P30" s="206"/>
      <c r="Q30" s="171"/>
      <c r="R30" s="171"/>
      <c r="S30" s="49"/>
    </row>
    <row r="31" spans="2:22" s="7" customFormat="1" ht="15" customHeight="1">
      <c r="C31" s="323"/>
      <c r="D31" s="117">
        <v>20</v>
      </c>
      <c r="E31" s="118">
        <v>5</v>
      </c>
      <c r="F31" s="118">
        <v>2</v>
      </c>
      <c r="G31" s="118">
        <v>2</v>
      </c>
      <c r="H31" s="119">
        <v>1</v>
      </c>
      <c r="I31" s="46"/>
      <c r="J31" s="46"/>
      <c r="K31" s="46"/>
      <c r="L31" s="46"/>
      <c r="M31" s="46"/>
      <c r="N31" s="116">
        <f>SUM(D31:H31)</f>
        <v>30</v>
      </c>
      <c r="P31" s="170">
        <f>($D$20*D31+$E$20*E31+$F$20*F31+$G$20*G31+$H$20*H31)/$G$9</f>
        <v>0.6333333333333333</v>
      </c>
      <c r="Q31" s="171"/>
      <c r="R31" s="174">
        <f>($D$25*H31+$E$25*G31+$F$25*F31+$G$25*E31+$H$25*D31)/$G$9</f>
        <v>3.3666666666666667</v>
      </c>
    </row>
    <row r="32" spans="2:22" s="7" customFormat="1" ht="10.5" customHeight="1">
      <c r="C32" s="193" t="s">
        <v>259</v>
      </c>
      <c r="D32" s="334">
        <f t="shared" ref="D32:H32" si="2">D31/$G$9</f>
        <v>0.66666666666666663</v>
      </c>
      <c r="E32" s="334">
        <f t="shared" si="2"/>
        <v>0.16666666666666666</v>
      </c>
      <c r="F32" s="334">
        <f t="shared" si="2"/>
        <v>6.6666666666666666E-2</v>
      </c>
      <c r="G32" s="334">
        <f t="shared" si="2"/>
        <v>6.6666666666666666E-2</v>
      </c>
      <c r="H32" s="334">
        <f t="shared" si="2"/>
        <v>3.3333333333333333E-2</v>
      </c>
      <c r="I32" s="134"/>
      <c r="J32" s="46"/>
      <c r="K32" s="46"/>
      <c r="L32" s="46"/>
      <c r="M32" s="46"/>
      <c r="N32" s="194"/>
      <c r="P32" s="206"/>
      <c r="Q32" s="171"/>
      <c r="R32" s="171"/>
      <c r="S32" s="49"/>
    </row>
    <row r="33" spans="2:21" s="7" customFormat="1">
      <c r="B33" s="2" t="s">
        <v>10</v>
      </c>
      <c r="C33" s="8" t="s">
        <v>275</v>
      </c>
      <c r="J33" s="46"/>
      <c r="K33" s="46"/>
      <c r="N33" s="194"/>
      <c r="P33" s="206"/>
      <c r="Q33" s="171"/>
      <c r="R33" s="171"/>
      <c r="S33" s="49"/>
    </row>
    <row r="34" spans="2:21" s="7" customFormat="1" ht="3.75" customHeight="1">
      <c r="J34" s="46"/>
      <c r="K34" s="46"/>
      <c r="N34" s="194"/>
      <c r="P34" s="206"/>
      <c r="Q34" s="171"/>
      <c r="R34" s="171"/>
      <c r="S34" s="49"/>
    </row>
    <row r="35" spans="2:21" s="7" customFormat="1">
      <c r="C35" s="323" t="s">
        <v>276</v>
      </c>
      <c r="D35" s="325">
        <v>0</v>
      </c>
      <c r="E35" s="328">
        <v>1</v>
      </c>
      <c r="F35" s="328">
        <v>2</v>
      </c>
      <c r="G35" s="328">
        <v>3</v>
      </c>
      <c r="H35" s="326">
        <v>4</v>
      </c>
      <c r="I35" s="46" t="s">
        <v>277</v>
      </c>
      <c r="J35" s="46"/>
      <c r="K35" s="46"/>
      <c r="N35" s="194"/>
      <c r="P35" s="206"/>
      <c r="Q35" s="171"/>
      <c r="R35" s="171"/>
      <c r="S35" s="49"/>
    </row>
    <row r="36" spans="2:21" s="7" customFormat="1" ht="15" customHeight="1">
      <c r="C36" s="323"/>
      <c r="D36" s="117">
        <v>1</v>
      </c>
      <c r="E36" s="118">
        <v>1</v>
      </c>
      <c r="F36" s="118">
        <v>6</v>
      </c>
      <c r="G36" s="118">
        <v>9</v>
      </c>
      <c r="H36" s="119">
        <v>13</v>
      </c>
      <c r="I36" s="46"/>
      <c r="J36" s="46"/>
      <c r="K36" s="46"/>
      <c r="L36" s="46"/>
      <c r="M36" s="46"/>
      <c r="N36" s="116">
        <f>SUM(D36:H36)</f>
        <v>30</v>
      </c>
      <c r="P36" s="170">
        <f>($D$20*D36+$E$20*E36+$F$20*F36+$G$20*G36+$H$20*H36)/$G$9</f>
        <v>3.0666666666666669</v>
      </c>
      <c r="Q36" s="171"/>
      <c r="R36" s="174">
        <f>($D$20*D36+$E$20*E36+$F$20*F36+$G$20*G36+$H$20*H36)/$G$9</f>
        <v>3.0666666666666669</v>
      </c>
    </row>
    <row r="37" spans="2:21" s="7" customFormat="1" ht="10.5" customHeight="1">
      <c r="C37" s="193" t="s">
        <v>259</v>
      </c>
      <c r="D37" s="334">
        <f t="shared" ref="D37:H37" si="3">D36/$G$9</f>
        <v>3.3333333333333333E-2</v>
      </c>
      <c r="E37" s="334">
        <f t="shared" si="3"/>
        <v>3.3333333333333333E-2</v>
      </c>
      <c r="F37" s="334">
        <f t="shared" si="3"/>
        <v>0.2</v>
      </c>
      <c r="G37" s="334">
        <f t="shared" si="3"/>
        <v>0.3</v>
      </c>
      <c r="H37" s="334">
        <f t="shared" si="3"/>
        <v>0.43333333333333335</v>
      </c>
      <c r="I37" s="134"/>
      <c r="K37" s="46"/>
      <c r="N37" s="194"/>
      <c r="P37" s="206"/>
      <c r="Q37" s="171"/>
      <c r="R37" s="171"/>
      <c r="S37" s="49"/>
    </row>
    <row r="38" spans="2:21" s="7" customFormat="1">
      <c r="B38" s="2" t="s">
        <v>11</v>
      </c>
      <c r="C38" s="8" t="s">
        <v>278</v>
      </c>
      <c r="J38" s="46"/>
      <c r="K38" s="46"/>
      <c r="N38" s="194"/>
      <c r="P38" s="206"/>
      <c r="Q38" s="171"/>
      <c r="R38" s="171"/>
      <c r="S38" s="49"/>
    </row>
    <row r="39" spans="2:21" s="7" customFormat="1" ht="3.75" customHeight="1">
      <c r="J39" s="46"/>
      <c r="K39" s="46"/>
      <c r="N39" s="194"/>
      <c r="P39" s="206"/>
      <c r="Q39" s="171"/>
      <c r="R39" s="171"/>
      <c r="S39" s="49"/>
    </row>
    <row r="40" spans="2:21" s="7" customFormat="1">
      <c r="C40" s="323" t="s">
        <v>279</v>
      </c>
      <c r="D40" s="325">
        <v>0</v>
      </c>
      <c r="E40" s="328">
        <v>1</v>
      </c>
      <c r="F40" s="328">
        <v>2</v>
      </c>
      <c r="G40" s="328">
        <v>3</v>
      </c>
      <c r="H40" s="326">
        <v>4</v>
      </c>
      <c r="I40" s="46" t="s">
        <v>280</v>
      </c>
      <c r="K40" s="46"/>
      <c r="L40" s="23"/>
      <c r="M40" s="23"/>
      <c r="N40" s="194"/>
      <c r="P40" s="206"/>
      <c r="Q40" s="171"/>
      <c r="R40" s="171"/>
      <c r="S40" s="49"/>
    </row>
    <row r="41" spans="2:21" s="46" customFormat="1" ht="15.75" customHeight="1">
      <c r="D41" s="117">
        <v>0</v>
      </c>
      <c r="E41" s="118">
        <v>6</v>
      </c>
      <c r="F41" s="118">
        <v>16</v>
      </c>
      <c r="G41" s="118">
        <v>7</v>
      </c>
      <c r="H41" s="119">
        <v>1</v>
      </c>
      <c r="L41" s="14"/>
      <c r="M41" s="14"/>
      <c r="N41" s="116">
        <f>SUM(D41:H41)</f>
        <v>30</v>
      </c>
      <c r="O41" s="7"/>
      <c r="P41" s="170">
        <f>($D$20*D41+$E$20*E41+$F$20*F41+$G$20*G41+$H$20*H41)/$G$9</f>
        <v>2.1</v>
      </c>
      <c r="Q41" s="171"/>
      <c r="R41" s="174">
        <f>($D$25*H41+$E$25*G41+$F$25*F41+$G$25*E41+$H$25*D41)/$G$9</f>
        <v>1.9</v>
      </c>
      <c r="S41" s="8" t="s">
        <v>486</v>
      </c>
    </row>
    <row r="42" spans="2:21" s="46" customFormat="1" ht="10.5" customHeight="1">
      <c r="C42" s="193" t="s">
        <v>259</v>
      </c>
      <c r="D42" s="334">
        <f t="shared" ref="D42:H42" si="4">D41/$G$9</f>
        <v>0</v>
      </c>
      <c r="E42" s="334">
        <f t="shared" si="4"/>
        <v>0.2</v>
      </c>
      <c r="F42" s="334">
        <f t="shared" si="4"/>
        <v>0.53333333333333333</v>
      </c>
      <c r="G42" s="334">
        <f t="shared" si="4"/>
        <v>0.23333333333333334</v>
      </c>
      <c r="H42" s="334">
        <f t="shared" si="4"/>
        <v>3.3333333333333333E-2</v>
      </c>
      <c r="I42" s="134"/>
      <c r="L42" s="14"/>
      <c r="M42" s="14"/>
      <c r="N42" s="7"/>
      <c r="O42" s="7"/>
      <c r="P42" s="171"/>
      <c r="Q42" s="171"/>
      <c r="R42" s="171"/>
      <c r="S42" s="7"/>
      <c r="T42" s="7"/>
    </row>
    <row r="43" spans="2:21" s="7" customFormat="1">
      <c r="B43" s="2" t="s">
        <v>13</v>
      </c>
      <c r="C43" s="8" t="s">
        <v>281</v>
      </c>
      <c r="D43" s="11"/>
      <c r="E43" s="11"/>
      <c r="F43" s="11"/>
      <c r="K43" s="46"/>
      <c r="L43" s="23"/>
      <c r="M43" s="23"/>
      <c r="N43" s="194"/>
      <c r="P43" s="206"/>
      <c r="Q43" s="171"/>
      <c r="R43" s="171"/>
      <c r="S43" s="49"/>
    </row>
    <row r="44" spans="2:21" s="7" customFormat="1" ht="3.75" customHeight="1">
      <c r="K44" s="46"/>
      <c r="L44" s="23"/>
      <c r="M44" s="23"/>
      <c r="N44" s="195"/>
      <c r="O44" s="23"/>
      <c r="P44" s="207"/>
      <c r="Q44" s="182"/>
      <c r="R44" s="182"/>
      <c r="S44" s="49"/>
      <c r="U44" s="23"/>
    </row>
    <row r="45" spans="2:21" s="7" customFormat="1">
      <c r="C45" s="323" t="s">
        <v>282</v>
      </c>
      <c r="D45" s="325">
        <v>0</v>
      </c>
      <c r="E45" s="328">
        <v>1</v>
      </c>
      <c r="F45" s="328">
        <v>2</v>
      </c>
      <c r="G45" s="328">
        <v>3</v>
      </c>
      <c r="H45" s="326">
        <v>4</v>
      </c>
      <c r="I45" s="46" t="s">
        <v>283</v>
      </c>
      <c r="K45" s="46"/>
      <c r="L45" s="23"/>
      <c r="M45" s="23"/>
      <c r="N45" s="195"/>
      <c r="O45" s="23"/>
      <c r="P45" s="207"/>
      <c r="Q45" s="182"/>
      <c r="R45" s="182"/>
      <c r="S45" s="49"/>
      <c r="U45" s="23"/>
    </row>
    <row r="46" spans="2:21" s="7" customFormat="1" ht="15" customHeight="1">
      <c r="C46" s="323"/>
      <c r="D46" s="117">
        <v>1</v>
      </c>
      <c r="E46" s="118">
        <v>9</v>
      </c>
      <c r="F46" s="118">
        <v>13</v>
      </c>
      <c r="G46" s="118">
        <v>7</v>
      </c>
      <c r="H46" s="119">
        <v>0</v>
      </c>
      <c r="I46" s="46"/>
      <c r="J46" s="46"/>
      <c r="K46" s="46"/>
      <c r="L46" s="46"/>
      <c r="M46" s="14"/>
      <c r="N46" s="116">
        <f>SUM(D46:H46)</f>
        <v>30</v>
      </c>
      <c r="P46" s="170">
        <f>($D$20*D46+$E$20*E46+$F$20*F46+$G$20*G46+$H$20*H46)/$G$9</f>
        <v>1.8666666666666667</v>
      </c>
      <c r="Q46" s="171"/>
      <c r="R46" s="174">
        <f>($D$25*H46+$E$25*G46+$F$25*F46+$G$25*E46+$H$25*D46)/$G$9</f>
        <v>2.1333333333333333</v>
      </c>
      <c r="S46" s="8" t="s">
        <v>486</v>
      </c>
    </row>
    <row r="47" spans="2:21" s="7" customFormat="1" ht="10.5" customHeight="1">
      <c r="C47" s="193" t="s">
        <v>259</v>
      </c>
      <c r="D47" s="334">
        <f t="shared" ref="D47:H47" si="5">D46/$G$9</f>
        <v>3.3333333333333333E-2</v>
      </c>
      <c r="E47" s="334">
        <f t="shared" si="5"/>
        <v>0.3</v>
      </c>
      <c r="F47" s="334">
        <f t="shared" si="5"/>
        <v>0.43333333333333335</v>
      </c>
      <c r="G47" s="334">
        <f t="shared" si="5"/>
        <v>0.23333333333333334</v>
      </c>
      <c r="H47" s="334">
        <f t="shared" si="5"/>
        <v>0</v>
      </c>
      <c r="I47" s="134"/>
      <c r="K47" s="46"/>
      <c r="M47" s="23"/>
      <c r="N47" s="195"/>
      <c r="O47" s="23"/>
      <c r="P47" s="207"/>
      <c r="Q47" s="182"/>
      <c r="R47" s="182"/>
      <c r="S47" s="49"/>
      <c r="U47" s="23"/>
    </row>
    <row r="48" spans="2:21" s="7" customFormat="1">
      <c r="B48" s="2" t="s">
        <v>15</v>
      </c>
      <c r="C48" s="8" t="s">
        <v>462</v>
      </c>
      <c r="D48" s="46"/>
      <c r="E48" s="46"/>
      <c r="F48" s="46"/>
      <c r="G48" s="46"/>
      <c r="H48" s="46"/>
      <c r="I48" s="46"/>
      <c r="K48" s="46"/>
      <c r="M48" s="23"/>
      <c r="N48" s="195"/>
      <c r="O48" s="23"/>
      <c r="P48" s="207"/>
      <c r="Q48" s="182"/>
      <c r="R48" s="182"/>
      <c r="S48" s="49"/>
      <c r="U48" s="23"/>
    </row>
    <row r="49" spans="2:21" s="7" customFormat="1" ht="3.75" customHeight="1">
      <c r="C49" s="323"/>
      <c r="D49" s="46"/>
      <c r="E49" s="46"/>
      <c r="F49" s="46"/>
      <c r="G49" s="46"/>
      <c r="H49" s="46"/>
      <c r="I49" s="46"/>
      <c r="K49" s="46"/>
      <c r="M49" s="23"/>
      <c r="N49" s="195"/>
      <c r="O49" s="23"/>
      <c r="P49" s="207"/>
      <c r="Q49" s="182"/>
      <c r="R49" s="182"/>
      <c r="S49" s="49"/>
      <c r="U49" s="23"/>
    </row>
    <row r="50" spans="2:21" s="7" customFormat="1">
      <c r="C50" s="323" t="s">
        <v>6</v>
      </c>
      <c r="D50" s="325">
        <v>0</v>
      </c>
      <c r="E50" s="328">
        <v>1</v>
      </c>
      <c r="F50" s="328">
        <v>2</v>
      </c>
      <c r="G50" s="328">
        <v>3</v>
      </c>
      <c r="H50" s="326">
        <v>4</v>
      </c>
      <c r="I50" s="46" t="s">
        <v>12</v>
      </c>
      <c r="K50" s="46"/>
      <c r="M50" s="23"/>
      <c r="N50" s="195"/>
      <c r="O50" s="23"/>
      <c r="P50" s="207"/>
      <c r="Q50" s="182"/>
      <c r="R50" s="182"/>
      <c r="S50" s="49"/>
      <c r="U50" s="23"/>
    </row>
    <row r="51" spans="2:21" s="7" customFormat="1" ht="15" customHeight="1">
      <c r="C51" s="323"/>
      <c r="D51" s="117">
        <v>0</v>
      </c>
      <c r="E51" s="118">
        <v>1</v>
      </c>
      <c r="F51" s="118">
        <v>6</v>
      </c>
      <c r="G51" s="118">
        <v>7</v>
      </c>
      <c r="H51" s="119">
        <v>16</v>
      </c>
      <c r="I51" s="46"/>
      <c r="J51" s="46"/>
      <c r="K51" s="46"/>
      <c r="L51" s="46"/>
      <c r="M51" s="14"/>
      <c r="N51" s="116">
        <f>SUM(D51:H51)</f>
        <v>30</v>
      </c>
      <c r="P51" s="170">
        <f>($D$20*D51+$E$20*E51+$F$20*F51+$G$20*G51+$H$20*H51)/$G$9</f>
        <v>3.2666666666666666</v>
      </c>
      <c r="Q51" s="171"/>
      <c r="R51" s="174">
        <f>($D$25*D51+$E$25*E51+$F$25*F51+$G$25*G51+$H$25*H51)/$G$9</f>
        <v>3.2666666666666666</v>
      </c>
    </row>
    <row r="52" spans="2:21" s="7" customFormat="1" ht="10.5" customHeight="1">
      <c r="C52" s="193" t="s">
        <v>259</v>
      </c>
      <c r="D52" s="334">
        <f t="shared" ref="D52:H52" si="6">D51/$G$9</f>
        <v>0</v>
      </c>
      <c r="E52" s="334">
        <f t="shared" si="6"/>
        <v>3.3333333333333333E-2</v>
      </c>
      <c r="F52" s="334">
        <f t="shared" si="6"/>
        <v>0.2</v>
      </c>
      <c r="G52" s="334">
        <f t="shared" si="6"/>
        <v>0.23333333333333334</v>
      </c>
      <c r="H52" s="334">
        <f t="shared" si="6"/>
        <v>0.53333333333333333</v>
      </c>
      <c r="I52" s="134"/>
      <c r="K52" s="46"/>
      <c r="M52" s="23"/>
      <c r="N52" s="195"/>
      <c r="O52" s="23"/>
      <c r="P52" s="207"/>
      <c r="Q52" s="182"/>
      <c r="R52" s="182"/>
      <c r="S52" s="49"/>
      <c r="U52" s="23"/>
    </row>
    <row r="53" spans="2:21" s="7" customFormat="1">
      <c r="B53" s="2" t="s">
        <v>16</v>
      </c>
      <c r="C53" s="8" t="s">
        <v>285</v>
      </c>
      <c r="D53" s="46"/>
      <c r="E53" s="46"/>
      <c r="F53" s="46"/>
      <c r="G53" s="46"/>
      <c r="H53" s="46"/>
      <c r="I53" s="46"/>
      <c r="K53" s="46"/>
      <c r="M53" s="23"/>
      <c r="N53" s="195"/>
      <c r="O53" s="23"/>
      <c r="P53" s="207"/>
      <c r="Q53" s="182"/>
      <c r="R53" s="182"/>
      <c r="S53" s="49"/>
      <c r="U53" s="23"/>
    </row>
    <row r="54" spans="2:21" s="7" customFormat="1" ht="3.75" customHeight="1">
      <c r="D54" s="46"/>
      <c r="E54" s="46"/>
      <c r="F54" s="46"/>
      <c r="G54" s="46"/>
      <c r="H54" s="46"/>
      <c r="I54" s="46"/>
      <c r="K54" s="46"/>
      <c r="M54" s="23"/>
      <c r="N54" s="195"/>
      <c r="O54" s="23"/>
      <c r="P54" s="207"/>
      <c r="Q54" s="182"/>
      <c r="R54" s="182"/>
      <c r="S54" s="49"/>
      <c r="U54" s="23"/>
    </row>
    <row r="55" spans="2:21" s="7" customFormat="1">
      <c r="C55" s="323" t="s">
        <v>6</v>
      </c>
      <c r="D55" s="325">
        <v>0</v>
      </c>
      <c r="E55" s="328">
        <v>1</v>
      </c>
      <c r="F55" s="328">
        <v>2</v>
      </c>
      <c r="G55" s="328">
        <v>3</v>
      </c>
      <c r="H55" s="326">
        <v>4</v>
      </c>
      <c r="I55" s="46" t="s">
        <v>12</v>
      </c>
      <c r="K55" s="46"/>
      <c r="M55" s="23"/>
      <c r="N55" s="195"/>
      <c r="O55" s="23"/>
      <c r="P55" s="207"/>
      <c r="Q55" s="182"/>
      <c r="R55" s="182"/>
      <c r="S55" s="49"/>
      <c r="U55" s="23"/>
    </row>
    <row r="56" spans="2:21" s="7" customFormat="1" ht="15" customHeight="1">
      <c r="C56" s="323"/>
      <c r="D56" s="117">
        <v>0</v>
      </c>
      <c r="E56" s="118">
        <v>1</v>
      </c>
      <c r="F56" s="118">
        <v>7</v>
      </c>
      <c r="G56" s="118">
        <v>10</v>
      </c>
      <c r="H56" s="119">
        <v>12</v>
      </c>
      <c r="I56" s="46"/>
      <c r="J56" s="46"/>
      <c r="K56" s="46"/>
      <c r="L56" s="46"/>
      <c r="M56" s="14"/>
      <c r="N56" s="116">
        <f>SUM(D56:H56)</f>
        <v>30</v>
      </c>
      <c r="P56" s="170">
        <f>($D$20*D56+$E$20*E56+$F$20*F56+$G$20*G56+$H$20*H56)/$G$9</f>
        <v>3.1</v>
      </c>
      <c r="Q56" s="171"/>
      <c r="R56" s="174">
        <f>($D$25*D56+$E$25*E56+$F$25*F56+$G$25*G56+$H$25*H56)/$G$9</f>
        <v>3.1</v>
      </c>
      <c r="S56" s="8" t="s">
        <v>486</v>
      </c>
    </row>
    <row r="57" spans="2:21" s="7" customFormat="1" ht="9.75" customHeight="1">
      <c r="C57" s="193" t="s">
        <v>259</v>
      </c>
      <c r="D57" s="334">
        <f t="shared" ref="D57:H57" si="7">D56/$G$9</f>
        <v>0</v>
      </c>
      <c r="E57" s="334">
        <f t="shared" si="7"/>
        <v>3.3333333333333333E-2</v>
      </c>
      <c r="F57" s="334">
        <f t="shared" si="7"/>
        <v>0.23333333333333334</v>
      </c>
      <c r="G57" s="334">
        <f t="shared" si="7"/>
        <v>0.33333333333333331</v>
      </c>
      <c r="H57" s="334">
        <f t="shared" si="7"/>
        <v>0.4</v>
      </c>
      <c r="I57" s="134"/>
      <c r="K57" s="46"/>
      <c r="M57" s="23"/>
      <c r="N57" s="77"/>
      <c r="O57" s="23"/>
      <c r="P57" s="182"/>
      <c r="Q57" s="182"/>
      <c r="R57" s="182"/>
      <c r="S57" s="49"/>
      <c r="U57" s="23"/>
    </row>
    <row r="58" spans="2:21" s="23" customFormat="1" ht="15" customHeight="1">
      <c r="B58" s="2" t="s">
        <v>19</v>
      </c>
      <c r="C58" s="8" t="s">
        <v>288</v>
      </c>
      <c r="D58" s="46"/>
      <c r="E58" s="46"/>
      <c r="F58" s="46"/>
      <c r="G58" s="46"/>
      <c r="H58" s="46"/>
      <c r="I58" s="46"/>
      <c r="J58" s="7"/>
      <c r="K58" s="46"/>
      <c r="L58" s="7"/>
      <c r="N58" s="195"/>
      <c r="P58" s="207"/>
      <c r="Q58" s="182"/>
      <c r="R58" s="182"/>
      <c r="S58" s="77"/>
    </row>
    <row r="59" spans="2:21" s="23" customFormat="1" ht="15" customHeight="1">
      <c r="B59" s="7"/>
      <c r="C59" s="7"/>
      <c r="D59" s="46"/>
      <c r="E59" s="46"/>
      <c r="F59" s="46"/>
      <c r="G59" s="46"/>
      <c r="H59" s="46"/>
      <c r="I59" s="46"/>
      <c r="J59" s="7"/>
      <c r="K59" s="46"/>
      <c r="L59" s="7"/>
      <c r="N59" s="195"/>
      <c r="P59" s="207"/>
      <c r="Q59" s="182"/>
      <c r="R59" s="182"/>
      <c r="S59" s="77"/>
    </row>
    <row r="60" spans="2:21" s="23" customFormat="1" ht="15" customHeight="1">
      <c r="B60" s="7"/>
      <c r="C60" s="323" t="s">
        <v>6</v>
      </c>
      <c r="D60" s="325">
        <v>0</v>
      </c>
      <c r="E60" s="328">
        <v>1</v>
      </c>
      <c r="F60" s="328">
        <v>2</v>
      </c>
      <c r="G60" s="328">
        <v>3</v>
      </c>
      <c r="H60" s="326">
        <v>4</v>
      </c>
      <c r="I60" s="46" t="s">
        <v>12</v>
      </c>
      <c r="J60" s="7"/>
      <c r="K60" s="46"/>
      <c r="L60" s="7"/>
      <c r="N60" s="195"/>
      <c r="P60" s="207"/>
      <c r="Q60" s="182"/>
      <c r="R60" s="182"/>
      <c r="S60" s="77"/>
    </row>
    <row r="61" spans="2:21" s="23" customFormat="1" ht="15" customHeight="1">
      <c r="B61" s="7"/>
      <c r="C61" s="323"/>
      <c r="D61" s="117">
        <v>0</v>
      </c>
      <c r="E61" s="118">
        <v>0</v>
      </c>
      <c r="F61" s="118">
        <v>2</v>
      </c>
      <c r="G61" s="118">
        <v>13</v>
      </c>
      <c r="H61" s="119">
        <v>15</v>
      </c>
      <c r="I61" s="46"/>
      <c r="J61" s="46"/>
      <c r="K61" s="46"/>
      <c r="L61" s="46"/>
      <c r="M61" s="14"/>
      <c r="N61" s="116">
        <f>SUM(D61:H61)</f>
        <v>30</v>
      </c>
      <c r="O61" s="7"/>
      <c r="P61" s="170">
        <f>($D$20*D61+$E$20*E61+$F$20*F61+$G$20*G61+$H$20*H61)/$G$9</f>
        <v>3.4333333333333331</v>
      </c>
      <c r="Q61" s="171"/>
      <c r="R61" s="174">
        <f>($D$25*D61+$E$25*E61+$F$25*F61+$G$25*G61+$H$25*H61)/$G$9</f>
        <v>3.4333333333333331</v>
      </c>
      <c r="S61" s="77"/>
    </row>
    <row r="62" spans="2:21" s="23" customFormat="1" ht="15" customHeight="1">
      <c r="B62" s="7"/>
      <c r="C62" s="193" t="s">
        <v>259</v>
      </c>
      <c r="D62" s="334">
        <f t="shared" ref="D62:H62" si="8">D61/$G$9</f>
        <v>0</v>
      </c>
      <c r="E62" s="334">
        <f t="shared" si="8"/>
        <v>0</v>
      </c>
      <c r="F62" s="334">
        <f t="shared" si="8"/>
        <v>6.6666666666666666E-2</v>
      </c>
      <c r="G62" s="334">
        <f t="shared" si="8"/>
        <v>0.43333333333333335</v>
      </c>
      <c r="H62" s="334">
        <f t="shared" si="8"/>
        <v>0.5</v>
      </c>
      <c r="I62" s="134"/>
      <c r="J62" s="7"/>
      <c r="K62" s="46"/>
      <c r="L62" s="7"/>
      <c r="N62" s="77"/>
      <c r="P62" s="182"/>
      <c r="Q62" s="182"/>
      <c r="R62" s="182"/>
      <c r="S62" s="77"/>
    </row>
    <row r="63" spans="2:21" s="7" customFormat="1" ht="15" customHeight="1">
      <c r="B63" s="2" t="s">
        <v>20</v>
      </c>
      <c r="C63" s="8" t="s">
        <v>463</v>
      </c>
      <c r="D63" s="46"/>
      <c r="E63" s="46"/>
      <c r="F63" s="46"/>
      <c r="G63" s="46"/>
      <c r="H63" s="46"/>
      <c r="I63" s="46"/>
      <c r="K63" s="46"/>
      <c r="M63" s="23"/>
      <c r="N63" s="195"/>
      <c r="O63" s="23"/>
      <c r="P63" s="207"/>
      <c r="Q63" s="182"/>
      <c r="R63" s="182"/>
      <c r="S63" s="49"/>
      <c r="U63" s="23"/>
    </row>
    <row r="64" spans="2:21" s="7" customFormat="1" ht="4.5" customHeight="1">
      <c r="D64" s="46"/>
      <c r="E64" s="46"/>
      <c r="F64" s="46"/>
      <c r="G64" s="46"/>
      <c r="H64" s="46"/>
      <c r="I64" s="46"/>
      <c r="K64" s="46"/>
      <c r="M64" s="23"/>
      <c r="N64" s="195"/>
      <c r="O64" s="23"/>
      <c r="P64" s="207"/>
      <c r="Q64" s="182"/>
      <c r="R64" s="182"/>
      <c r="S64" s="49"/>
      <c r="U64" s="23"/>
    </row>
    <row r="65" spans="2:21" s="7" customFormat="1" ht="15" customHeight="1">
      <c r="C65" s="323" t="s">
        <v>6</v>
      </c>
      <c r="D65" s="325">
        <v>0</v>
      </c>
      <c r="E65" s="328">
        <v>1</v>
      </c>
      <c r="F65" s="328">
        <v>2</v>
      </c>
      <c r="G65" s="328">
        <v>3</v>
      </c>
      <c r="H65" s="326">
        <v>4</v>
      </c>
      <c r="I65" s="46" t="s">
        <v>12</v>
      </c>
      <c r="K65" s="46"/>
      <c r="M65" s="23"/>
      <c r="N65" s="195"/>
      <c r="O65" s="23"/>
      <c r="P65" s="207"/>
      <c r="Q65" s="182"/>
      <c r="R65" s="182"/>
      <c r="S65" s="49"/>
      <c r="U65" s="23"/>
    </row>
    <row r="66" spans="2:21" s="7" customFormat="1" ht="15" customHeight="1">
      <c r="C66" s="323"/>
      <c r="D66" s="117">
        <v>0</v>
      </c>
      <c r="E66" s="118">
        <v>1</v>
      </c>
      <c r="F66" s="118">
        <v>10</v>
      </c>
      <c r="G66" s="118">
        <v>13</v>
      </c>
      <c r="H66" s="119">
        <v>6</v>
      </c>
      <c r="I66" s="46"/>
      <c r="J66" s="46"/>
      <c r="K66" s="46"/>
      <c r="L66" s="46"/>
      <c r="M66" s="14"/>
      <c r="N66" s="116">
        <f>SUM(D66:H66)</f>
        <v>30</v>
      </c>
      <c r="P66" s="170">
        <f>($D$20*D66+$E$20*E66+$F$20*F66+$G$20*G66+$H$20*H66)/$G$9</f>
        <v>2.8</v>
      </c>
      <c r="Q66" s="171"/>
      <c r="R66" s="174">
        <f>($D$25*D66+$E$25*E66+$F$25*F66+$G$25*G66+$H$25*H66)/$G$9</f>
        <v>2.8</v>
      </c>
      <c r="S66" s="49"/>
      <c r="U66" s="23"/>
    </row>
    <row r="67" spans="2:21" s="7" customFormat="1" ht="10.5" customHeight="1">
      <c r="C67" s="193" t="s">
        <v>259</v>
      </c>
      <c r="D67" s="334">
        <f t="shared" ref="D67:H67" si="9">D66/$G$9</f>
        <v>0</v>
      </c>
      <c r="E67" s="334">
        <f t="shared" si="9"/>
        <v>3.3333333333333333E-2</v>
      </c>
      <c r="F67" s="334">
        <f t="shared" si="9"/>
        <v>0.33333333333333331</v>
      </c>
      <c r="G67" s="334">
        <f t="shared" si="9"/>
        <v>0.43333333333333335</v>
      </c>
      <c r="H67" s="334">
        <f t="shared" si="9"/>
        <v>0.2</v>
      </c>
      <c r="I67" s="134"/>
      <c r="K67" s="46"/>
      <c r="M67" s="23"/>
      <c r="N67" s="77"/>
      <c r="O67" s="23"/>
      <c r="P67" s="182"/>
      <c r="Q67" s="182"/>
      <c r="R67" s="182"/>
      <c r="S67" s="49"/>
      <c r="U67" s="23"/>
    </row>
    <row r="68" spans="2:21" s="7" customFormat="1">
      <c r="B68" s="2" t="s">
        <v>22</v>
      </c>
      <c r="C68" s="8" t="s">
        <v>371</v>
      </c>
      <c r="D68" s="12"/>
      <c r="E68" s="12"/>
      <c r="M68" s="23"/>
      <c r="N68" s="77"/>
      <c r="O68" s="23"/>
      <c r="P68" s="182"/>
      <c r="Q68" s="182"/>
      <c r="R68" s="208"/>
      <c r="S68" s="49"/>
      <c r="U68" s="23"/>
    </row>
    <row r="69" spans="2:21" s="7" customFormat="1" ht="3.75" customHeight="1">
      <c r="M69" s="23"/>
      <c r="N69" s="77"/>
      <c r="O69" s="23"/>
      <c r="P69" s="182"/>
      <c r="Q69" s="182"/>
      <c r="R69" s="182"/>
      <c r="S69" s="49"/>
      <c r="U69" s="23"/>
    </row>
    <row r="70" spans="2:21" s="7" customFormat="1" ht="15" customHeight="1">
      <c r="C70" s="317" t="s">
        <v>103</v>
      </c>
      <c r="D70" s="119">
        <v>21</v>
      </c>
      <c r="E70" s="317" t="s">
        <v>104</v>
      </c>
      <c r="F70" s="119">
        <v>9</v>
      </c>
      <c r="M70" s="23"/>
      <c r="N70" s="116">
        <f>SUM(D70:F70)</f>
        <v>30</v>
      </c>
      <c r="O70" s="23"/>
      <c r="P70" s="207"/>
      <c r="Q70" s="207"/>
      <c r="R70" s="174">
        <f>(D70*0+F70*4)/G9</f>
        <v>1.2</v>
      </c>
      <c r="S70" s="49"/>
      <c r="U70" s="72"/>
    </row>
    <row r="71" spans="2:21" s="46" customFormat="1" ht="12.75" customHeight="1">
      <c r="C71" s="126" t="s">
        <v>259</v>
      </c>
      <c r="D71" s="334">
        <f t="shared" ref="D71" si="10">D70/$G$9</f>
        <v>0.7</v>
      </c>
      <c r="E71" s="124"/>
      <c r="F71" s="335">
        <f t="shared" ref="F71" si="11">F70/$G$9</f>
        <v>0.3</v>
      </c>
      <c r="M71" s="14"/>
      <c r="N71" s="195"/>
      <c r="O71" s="14"/>
      <c r="P71" s="209"/>
      <c r="Q71" s="210"/>
      <c r="R71" s="211"/>
      <c r="S71" s="194"/>
      <c r="T71" s="104"/>
    </row>
    <row r="72" spans="2:21" s="7" customFormat="1" ht="6" customHeight="1">
      <c r="M72" s="23"/>
      <c r="N72" s="195"/>
      <c r="O72" s="23"/>
      <c r="P72" s="23"/>
      <c r="Q72" s="23"/>
      <c r="R72" s="23"/>
      <c r="S72" s="73"/>
      <c r="U72" s="23"/>
    </row>
    <row r="73" spans="2:21" s="7" customFormat="1" ht="15" customHeight="1">
      <c r="B73" s="2" t="s">
        <v>464</v>
      </c>
      <c r="C73" s="8" t="s">
        <v>290</v>
      </c>
      <c r="M73" s="23"/>
      <c r="N73" s="195"/>
      <c r="O73" s="23"/>
      <c r="P73" s="23"/>
      <c r="Q73" s="23"/>
      <c r="R73" s="23"/>
      <c r="S73" s="73"/>
      <c r="U73" s="23"/>
    </row>
    <row r="74" spans="2:21" s="7" customFormat="1" ht="4.5" customHeight="1">
      <c r="M74" s="23"/>
      <c r="N74" s="195"/>
      <c r="O74" s="23"/>
      <c r="P74" s="23"/>
      <c r="Q74" s="23"/>
      <c r="R74" s="23"/>
      <c r="S74" s="73"/>
      <c r="U74" s="23"/>
    </row>
    <row r="75" spans="2:21" s="7" customFormat="1" ht="15" customHeight="1">
      <c r="C75" s="317" t="s">
        <v>17</v>
      </c>
      <c r="D75" s="122">
        <v>9</v>
      </c>
      <c r="E75" s="317" t="s">
        <v>18</v>
      </c>
      <c r="F75" s="122">
        <v>16</v>
      </c>
      <c r="G75" s="317" t="s">
        <v>262</v>
      </c>
      <c r="H75" s="122">
        <v>5</v>
      </c>
      <c r="I75" s="317" t="s">
        <v>136</v>
      </c>
      <c r="J75" s="122">
        <v>1</v>
      </c>
      <c r="K75" s="330"/>
      <c r="L75" s="330"/>
      <c r="N75" s="22" t="s">
        <v>170</v>
      </c>
      <c r="Q75" s="22"/>
      <c r="R75" s="22"/>
      <c r="S75" s="49"/>
      <c r="U75" s="23"/>
    </row>
    <row r="76" spans="2:21" s="7" customFormat="1" ht="15" customHeight="1">
      <c r="C76" s="129" t="s">
        <v>259</v>
      </c>
      <c r="D76" s="334">
        <f t="shared" ref="D76" si="12">D75/$G$9</f>
        <v>0.3</v>
      </c>
      <c r="E76" s="131"/>
      <c r="F76" s="334">
        <f t="shared" ref="F76" si="13">F75/$G$9</f>
        <v>0.53333333333333333</v>
      </c>
      <c r="G76" s="132"/>
      <c r="H76" s="334">
        <f t="shared" ref="H76" si="14">H75/$G$9</f>
        <v>0.16666666666666666</v>
      </c>
      <c r="I76" s="131"/>
      <c r="J76" s="334">
        <f t="shared" ref="J76" si="15">J75/$G$9</f>
        <v>3.3333333333333333E-2</v>
      </c>
      <c r="K76" s="329"/>
      <c r="L76" s="330"/>
      <c r="M76" s="14"/>
      <c r="N76" s="195"/>
      <c r="O76" s="30"/>
      <c r="P76" s="30"/>
      <c r="Q76" s="46"/>
      <c r="R76" s="46"/>
      <c r="S76" s="194"/>
      <c r="U76" s="23"/>
    </row>
    <row r="77" spans="2:21" s="7" customFormat="1" ht="6.75" customHeight="1">
      <c r="M77" s="23"/>
      <c r="N77" s="195"/>
      <c r="O77" s="23"/>
      <c r="P77" s="23"/>
      <c r="Q77" s="23"/>
      <c r="R77" s="23"/>
      <c r="S77" s="73"/>
      <c r="U77" s="23"/>
    </row>
    <row r="78" spans="2:21" s="7" customFormat="1">
      <c r="B78" s="2" t="s">
        <v>465</v>
      </c>
      <c r="C78" s="8" t="s">
        <v>292</v>
      </c>
      <c r="G78" s="23"/>
      <c r="H78" s="23"/>
      <c r="I78" s="14"/>
      <c r="J78" s="23"/>
      <c r="K78" s="23"/>
      <c r="L78" s="23"/>
      <c r="M78" s="23"/>
      <c r="N78" s="46"/>
      <c r="O78" s="43"/>
      <c r="P78" s="43"/>
      <c r="S78" s="49"/>
    </row>
    <row r="79" spans="2:21" s="7" customFormat="1" ht="3.75" customHeight="1">
      <c r="I79" s="14"/>
      <c r="J79" s="23"/>
      <c r="K79" s="23"/>
      <c r="N79" s="46"/>
      <c r="O79" s="36"/>
      <c r="P79" s="36"/>
      <c r="S79" s="49"/>
    </row>
    <row r="80" spans="2:21" s="7" customFormat="1">
      <c r="C80" s="317" t="s">
        <v>149</v>
      </c>
      <c r="D80" s="122">
        <v>18</v>
      </c>
      <c r="E80" s="317" t="s">
        <v>148</v>
      </c>
      <c r="F80" s="122">
        <v>2</v>
      </c>
      <c r="G80" s="317" t="s">
        <v>147</v>
      </c>
      <c r="H80" s="122">
        <v>1</v>
      </c>
      <c r="I80" s="317" t="s">
        <v>145</v>
      </c>
      <c r="J80" s="122">
        <v>9</v>
      </c>
      <c r="K80" s="317" t="s">
        <v>146</v>
      </c>
      <c r="L80" s="116">
        <v>3</v>
      </c>
      <c r="N80" s="22" t="s">
        <v>170</v>
      </c>
      <c r="Q80" s="22"/>
      <c r="R80" s="22"/>
      <c r="T80" s="55"/>
    </row>
    <row r="81" spans="2:21" s="46" customFormat="1" ht="12" customHeight="1">
      <c r="C81" s="129" t="s">
        <v>259</v>
      </c>
      <c r="D81" s="334">
        <f t="shared" ref="D81" si="16">D80/$G$9</f>
        <v>0.6</v>
      </c>
      <c r="E81" s="131"/>
      <c r="F81" s="334">
        <f t="shared" ref="F81" si="17">F80/$G$9</f>
        <v>6.6666666666666666E-2</v>
      </c>
      <c r="G81" s="132"/>
      <c r="H81" s="334">
        <f t="shared" ref="H81" si="18">H80/$G$9</f>
        <v>3.3333333333333333E-2</v>
      </c>
      <c r="I81" s="131"/>
      <c r="J81" s="334">
        <f t="shared" ref="J81" si="19">J80/$G$9</f>
        <v>0.3</v>
      </c>
      <c r="K81" s="132"/>
      <c r="L81" s="334">
        <f t="shared" ref="L81" si="20">L80/$G$9</f>
        <v>0.1</v>
      </c>
      <c r="M81" s="133"/>
      <c r="N81" s="195"/>
      <c r="O81" s="30"/>
      <c r="P81" s="30"/>
      <c r="S81" s="194"/>
      <c r="T81" s="55"/>
    </row>
    <row r="82" spans="2:21" s="7" customFormat="1" ht="6" customHeight="1">
      <c r="N82" s="194"/>
      <c r="S82" s="49"/>
    </row>
    <row r="83" spans="2:21" s="7" customFormat="1">
      <c r="B83" s="2" t="s">
        <v>466</v>
      </c>
      <c r="C83" s="8" t="s">
        <v>294</v>
      </c>
      <c r="N83" s="14"/>
      <c r="S83" s="49"/>
    </row>
    <row r="84" spans="2:21" s="7" customFormat="1" ht="3.75" customHeight="1">
      <c r="N84" s="14"/>
      <c r="S84" s="49"/>
    </row>
    <row r="85" spans="2:21" s="7" customFormat="1">
      <c r="C85" s="317" t="s">
        <v>24</v>
      </c>
      <c r="D85" s="119">
        <v>21</v>
      </c>
      <c r="E85" s="403" t="s">
        <v>144</v>
      </c>
      <c r="F85" s="404"/>
      <c r="G85" s="119">
        <v>1</v>
      </c>
      <c r="H85" s="403" t="s">
        <v>25</v>
      </c>
      <c r="I85" s="411"/>
      <c r="J85" s="404"/>
      <c r="K85" s="119">
        <v>0</v>
      </c>
      <c r="M85" s="23"/>
      <c r="N85" s="22" t="s">
        <v>170</v>
      </c>
      <c r="Q85" s="22"/>
      <c r="R85" s="22"/>
      <c r="S85" s="49"/>
      <c r="U85" s="79"/>
    </row>
    <row r="86" spans="2:21" s="46" customFormat="1" ht="12" customHeight="1">
      <c r="C86" s="129" t="s">
        <v>259</v>
      </c>
      <c r="D86" s="334">
        <f t="shared" ref="D86" si="21">D85/$G$9</f>
        <v>0.7</v>
      </c>
      <c r="E86" s="130"/>
      <c r="F86" s="131"/>
      <c r="G86" s="334">
        <f t="shared" ref="G86" si="22">G85/$G$9</f>
        <v>3.3333333333333333E-2</v>
      </c>
      <c r="H86" s="128"/>
      <c r="I86" s="130"/>
      <c r="J86" s="131"/>
      <c r="K86" s="334">
        <f t="shared" ref="K86" si="23">K85/$G$9</f>
        <v>0</v>
      </c>
      <c r="L86" s="134"/>
      <c r="M86" s="14"/>
      <c r="N86" s="14"/>
      <c r="O86" s="14"/>
      <c r="P86" s="14"/>
      <c r="Q86" s="102"/>
      <c r="R86" s="103"/>
      <c r="S86" s="194"/>
      <c r="T86" s="55"/>
    </row>
    <row r="87" spans="2:21" s="46" customFormat="1" ht="6" customHeight="1">
      <c r="C87" s="160"/>
      <c r="D87" s="161"/>
      <c r="E87" s="161"/>
      <c r="F87" s="162"/>
      <c r="G87" s="161"/>
      <c r="H87" s="160"/>
      <c r="I87" s="161"/>
      <c r="J87" s="162"/>
      <c r="K87" s="161"/>
      <c r="L87" s="42"/>
      <c r="M87" s="14"/>
      <c r="N87" s="14"/>
      <c r="O87" s="14"/>
      <c r="P87" s="14"/>
      <c r="Q87" s="102"/>
      <c r="R87" s="103"/>
      <c r="S87" s="194"/>
      <c r="T87" s="55"/>
    </row>
    <row r="88" spans="2:21" s="46" customFormat="1" ht="18" customHeight="1">
      <c r="C88" s="374" t="s">
        <v>295</v>
      </c>
      <c r="D88" s="402"/>
      <c r="E88" s="402"/>
      <c r="F88" s="375"/>
      <c r="G88" s="119">
        <v>1</v>
      </c>
      <c r="H88" s="14"/>
      <c r="I88" s="14"/>
      <c r="J88" s="14"/>
      <c r="K88" s="14"/>
      <c r="L88" s="14"/>
      <c r="M88" s="14"/>
      <c r="N88" s="14"/>
      <c r="O88" s="14"/>
      <c r="P88" s="14"/>
      <c r="Q88" s="102"/>
      <c r="R88" s="103"/>
      <c r="S88" s="194"/>
      <c r="T88" s="55"/>
    </row>
    <row r="89" spans="2:21" s="46" customFormat="1" ht="10.5" customHeight="1">
      <c r="C89" s="129" t="s">
        <v>259</v>
      </c>
      <c r="D89" s="130"/>
      <c r="E89" s="130"/>
      <c r="F89" s="131"/>
      <c r="G89" s="334">
        <f t="shared" ref="G89" si="24">G88/$G$9</f>
        <v>3.3333333333333333E-2</v>
      </c>
      <c r="H89" s="14"/>
      <c r="I89" s="14"/>
      <c r="J89" s="14"/>
      <c r="K89" s="14"/>
      <c r="L89" s="14"/>
      <c r="M89" s="14"/>
      <c r="N89" s="14"/>
      <c r="O89" s="14"/>
      <c r="P89" s="14"/>
      <c r="Q89" s="102"/>
      <c r="R89" s="103"/>
      <c r="S89" s="194"/>
      <c r="T89" s="55"/>
    </row>
    <row r="90" spans="2:21" s="7" customFormat="1" ht="6" customHeight="1">
      <c r="H90" s="14"/>
      <c r="I90" s="14"/>
      <c r="J90" s="14"/>
      <c r="K90" s="14"/>
      <c r="L90" s="14"/>
      <c r="N90" s="194"/>
      <c r="Q90" s="23"/>
      <c r="S90" s="49"/>
    </row>
    <row r="91" spans="2:21" s="7" customFormat="1" ht="23.25" customHeight="1">
      <c r="B91" s="2" t="s">
        <v>21</v>
      </c>
      <c r="C91" s="383" t="s">
        <v>304</v>
      </c>
      <c r="D91" s="383"/>
      <c r="E91" s="383"/>
      <c r="F91" s="383"/>
      <c r="G91" s="383"/>
      <c r="H91" s="383"/>
      <c r="I91" s="383"/>
      <c r="J91" s="383"/>
      <c r="K91" s="383"/>
      <c r="L91" s="383"/>
      <c r="M91" s="383"/>
      <c r="N91" s="194"/>
      <c r="Q91" s="23"/>
      <c r="S91" s="49"/>
    </row>
    <row r="92" spans="2:21" s="7" customFormat="1" ht="3.75" customHeight="1">
      <c r="B92" s="2"/>
      <c r="N92" s="194"/>
      <c r="S92" s="49"/>
    </row>
    <row r="93" spans="2:21" s="7" customFormat="1">
      <c r="C93" s="317" t="s">
        <v>103</v>
      </c>
      <c r="D93" s="119">
        <v>9</v>
      </c>
      <c r="E93" s="317" t="s">
        <v>104</v>
      </c>
      <c r="F93" s="119">
        <v>21</v>
      </c>
      <c r="G93" s="103"/>
      <c r="H93" s="103"/>
      <c r="I93" s="103"/>
      <c r="J93" s="103"/>
      <c r="K93" s="103"/>
      <c r="L93" s="103"/>
      <c r="M93" s="103"/>
      <c r="N93" s="116">
        <f>SUM(D93:F93)</f>
        <v>30</v>
      </c>
      <c r="P93" s="22"/>
      <c r="Q93" s="22"/>
      <c r="R93" s="174">
        <f>(D93*0+F93*4)/G9</f>
        <v>2.8</v>
      </c>
      <c r="T93" s="55"/>
    </row>
    <row r="94" spans="2:21" s="46" customFormat="1" ht="12" customHeight="1">
      <c r="C94" s="126" t="s">
        <v>259</v>
      </c>
      <c r="D94" s="334">
        <f t="shared" ref="D94" si="25">D93/$G$9</f>
        <v>0.3</v>
      </c>
      <c r="E94" s="124"/>
      <c r="F94" s="334">
        <f t="shared" ref="F94" si="26">F93/$G$9</f>
        <v>0.7</v>
      </c>
      <c r="G94" s="337"/>
      <c r="H94" s="103"/>
      <c r="I94" s="103"/>
      <c r="J94" s="103"/>
      <c r="K94" s="103"/>
      <c r="L94" s="103"/>
      <c r="M94" s="103"/>
      <c r="N94" s="194"/>
      <c r="Q94" s="194"/>
      <c r="R94" s="14"/>
      <c r="S94" s="194"/>
      <c r="U94" s="55"/>
    </row>
    <row r="95" spans="2:21" s="7" customFormat="1" ht="6.75" customHeight="1">
      <c r="C95" s="103"/>
      <c r="D95" s="103"/>
      <c r="E95" s="103"/>
      <c r="F95" s="103"/>
      <c r="G95" s="103"/>
      <c r="H95" s="103"/>
      <c r="I95" s="103"/>
      <c r="J95" s="103"/>
      <c r="K95" s="103"/>
      <c r="L95" s="103"/>
      <c r="M95" s="103"/>
      <c r="N95" s="38"/>
      <c r="R95" s="49"/>
      <c r="T95" s="55"/>
    </row>
    <row r="96" spans="2:21" s="7" customFormat="1" ht="22.5" customHeight="1">
      <c r="B96" s="2" t="s">
        <v>23</v>
      </c>
      <c r="C96" s="383" t="s">
        <v>306</v>
      </c>
      <c r="D96" s="383"/>
      <c r="E96" s="383"/>
      <c r="F96" s="383"/>
      <c r="G96" s="383"/>
      <c r="H96" s="383"/>
      <c r="I96" s="383"/>
      <c r="J96" s="383"/>
      <c r="K96" s="383"/>
      <c r="L96" s="383"/>
      <c r="M96" s="383"/>
      <c r="N96" s="194"/>
      <c r="Q96" s="23"/>
      <c r="S96" s="49"/>
    </row>
    <row r="97" spans="2:20" s="7" customFormat="1" ht="3.75" customHeight="1">
      <c r="N97" s="194"/>
      <c r="S97" s="49"/>
    </row>
    <row r="98" spans="2:20" s="7" customFormat="1">
      <c r="C98" s="317" t="s">
        <v>103</v>
      </c>
      <c r="D98" s="119">
        <v>21</v>
      </c>
      <c r="E98" s="317" t="s">
        <v>104</v>
      </c>
      <c r="F98" s="119">
        <v>9</v>
      </c>
      <c r="G98" s="103"/>
      <c r="H98" s="103"/>
      <c r="I98" s="103"/>
      <c r="J98" s="103"/>
      <c r="K98" s="103"/>
      <c r="L98" s="103"/>
      <c r="M98" s="103"/>
      <c r="N98" s="116">
        <f>SUM(D98:F98)</f>
        <v>30</v>
      </c>
      <c r="P98" s="22"/>
      <c r="Q98" s="22"/>
      <c r="R98" s="174">
        <f>(D98*4+F98*0)/G9</f>
        <v>2.8</v>
      </c>
      <c r="S98" s="43"/>
    </row>
    <row r="99" spans="2:20" s="46" customFormat="1" ht="12" customHeight="1">
      <c r="C99" s="126" t="s">
        <v>259</v>
      </c>
      <c r="D99" s="334">
        <f t="shared" ref="D99" si="27">D98/$G$9</f>
        <v>0.7</v>
      </c>
      <c r="E99" s="124"/>
      <c r="F99" s="334">
        <f t="shared" ref="F99" si="28">F98/$G$9</f>
        <v>0.3</v>
      </c>
      <c r="G99" s="337"/>
      <c r="H99" s="103"/>
      <c r="I99" s="103"/>
      <c r="J99" s="103"/>
      <c r="K99" s="103"/>
      <c r="L99" s="103"/>
      <c r="M99" s="103"/>
      <c r="N99" s="194"/>
      <c r="Q99" s="194"/>
      <c r="R99" s="14"/>
      <c r="S99" s="38"/>
    </row>
    <row r="100" spans="2:20" s="7" customFormat="1" ht="3.75" customHeight="1">
      <c r="C100" s="43"/>
      <c r="D100" s="43"/>
      <c r="E100" s="43"/>
      <c r="F100" s="43"/>
      <c r="G100" s="43"/>
      <c r="H100" s="43"/>
      <c r="I100" s="43"/>
      <c r="J100" s="43"/>
      <c r="K100" s="43"/>
      <c r="L100" s="43"/>
      <c r="M100" s="43"/>
      <c r="N100" s="42"/>
      <c r="O100" s="43"/>
      <c r="P100" s="43"/>
      <c r="Q100" s="43"/>
      <c r="R100" s="43"/>
      <c r="S100" s="215"/>
    </row>
    <row r="101" spans="2:20" s="7" customFormat="1" ht="23.25" customHeight="1">
      <c r="B101" s="2" t="s">
        <v>36</v>
      </c>
      <c r="C101" s="383" t="s">
        <v>307</v>
      </c>
      <c r="D101" s="383"/>
      <c r="E101" s="383"/>
      <c r="F101" s="383"/>
      <c r="G101" s="383"/>
      <c r="H101" s="383"/>
      <c r="I101" s="383"/>
      <c r="J101" s="383"/>
      <c r="K101" s="383"/>
      <c r="L101" s="383"/>
      <c r="M101" s="383"/>
      <c r="N101" s="194"/>
      <c r="Q101" s="23"/>
      <c r="S101" s="49"/>
    </row>
    <row r="102" spans="2:20" s="7" customFormat="1" ht="3.75" customHeight="1">
      <c r="N102" s="194"/>
      <c r="S102" s="49"/>
    </row>
    <row r="103" spans="2:20" s="7" customFormat="1">
      <c r="B103" s="13"/>
      <c r="C103" s="317" t="s">
        <v>103</v>
      </c>
      <c r="D103" s="119">
        <v>24</v>
      </c>
      <c r="E103" s="317" t="s">
        <v>104</v>
      </c>
      <c r="F103" s="119">
        <v>6</v>
      </c>
      <c r="G103" s="103"/>
      <c r="H103" s="103"/>
      <c r="I103" s="103"/>
      <c r="J103" s="103"/>
      <c r="K103" s="103"/>
      <c r="L103" s="103"/>
      <c r="M103" s="103"/>
      <c r="N103" s="116">
        <f>SUM(D103:F103)</f>
        <v>30</v>
      </c>
      <c r="P103" s="22"/>
      <c r="Q103" s="22"/>
      <c r="R103" s="174">
        <f>(D103*4+F103*0)/$G$9</f>
        <v>3.2</v>
      </c>
      <c r="S103" s="46"/>
    </row>
    <row r="104" spans="2:20" s="46" customFormat="1" ht="12" customHeight="1">
      <c r="C104" s="126" t="s">
        <v>259</v>
      </c>
      <c r="D104" s="334">
        <f t="shared" ref="D104" si="29">D103/$G$9</f>
        <v>0.8</v>
      </c>
      <c r="E104" s="124"/>
      <c r="F104" s="334">
        <f t="shared" ref="F104" si="30">F103/$G$9</f>
        <v>0.2</v>
      </c>
      <c r="G104" s="337"/>
      <c r="H104" s="103"/>
      <c r="I104" s="103"/>
      <c r="J104" s="103"/>
      <c r="K104" s="103"/>
      <c r="L104" s="103"/>
      <c r="M104" s="103"/>
      <c r="N104" s="194"/>
      <c r="Q104" s="194"/>
      <c r="R104" s="14"/>
    </row>
    <row r="105" spans="2:20" s="7" customFormat="1">
      <c r="B105" s="2" t="s">
        <v>47</v>
      </c>
      <c r="C105" s="8" t="s">
        <v>308</v>
      </c>
      <c r="S105" s="49"/>
    </row>
    <row r="106" spans="2:20" s="7" customFormat="1" ht="3.75" customHeight="1">
      <c r="S106" s="49"/>
    </row>
    <row r="107" spans="2:20" s="7" customFormat="1">
      <c r="C107" s="316" t="s">
        <v>104</v>
      </c>
      <c r="D107" s="122">
        <v>22</v>
      </c>
      <c r="E107" s="316" t="s">
        <v>367</v>
      </c>
      <c r="F107" s="122">
        <v>8</v>
      </c>
      <c r="G107" s="316" t="s">
        <v>368</v>
      </c>
      <c r="H107" s="122">
        <v>0</v>
      </c>
      <c r="I107" s="403" t="s">
        <v>369</v>
      </c>
      <c r="J107" s="404"/>
      <c r="K107" s="122">
        <v>0</v>
      </c>
      <c r="N107" s="116">
        <f>D107+F107+H107+K107+G110</f>
        <v>30</v>
      </c>
      <c r="R107" s="174">
        <f>(D107*4+F107*0+H107*0+K107*0)/$G$9</f>
        <v>2.9333333333333331</v>
      </c>
      <c r="S107" s="49"/>
    </row>
    <row r="108" spans="2:20" s="46" customFormat="1" ht="12" customHeight="1">
      <c r="C108" s="129" t="s">
        <v>259</v>
      </c>
      <c r="D108" s="334">
        <f t="shared" ref="D108" si="31">D107/$G$9</f>
        <v>0.73333333333333328</v>
      </c>
      <c r="E108" s="130"/>
      <c r="F108" s="334">
        <f t="shared" ref="F108" si="32">F107/$G$9</f>
        <v>0.26666666666666666</v>
      </c>
      <c r="G108" s="130"/>
      <c r="H108" s="334">
        <f t="shared" ref="H108" si="33">H107/$G$9</f>
        <v>0</v>
      </c>
      <c r="I108" s="130"/>
      <c r="J108" s="130"/>
      <c r="K108" s="335">
        <f t="shared" ref="K108" si="34">K107/$G$9</f>
        <v>0</v>
      </c>
      <c r="P108" s="194"/>
      <c r="Q108" s="194"/>
      <c r="R108" s="194"/>
      <c r="T108" s="105"/>
    </row>
    <row r="109" spans="2:20" s="14" customFormat="1" ht="6" customHeight="1">
      <c r="C109" s="212"/>
      <c r="D109" s="213"/>
      <c r="E109" s="213"/>
      <c r="F109" s="213"/>
      <c r="G109" s="213"/>
      <c r="H109" s="161"/>
      <c r="I109" s="161"/>
      <c r="J109" s="161"/>
      <c r="K109" s="161"/>
      <c r="P109" s="195"/>
      <c r="Q109" s="195"/>
      <c r="R109" s="195"/>
      <c r="T109" s="105"/>
    </row>
    <row r="110" spans="2:20" s="7" customFormat="1" ht="13.5" customHeight="1">
      <c r="C110" s="374" t="s">
        <v>370</v>
      </c>
      <c r="D110" s="402"/>
      <c r="E110" s="402"/>
      <c r="F110" s="375"/>
      <c r="G110" s="119">
        <v>0</v>
      </c>
      <c r="N110" s="46"/>
      <c r="S110" s="49"/>
    </row>
    <row r="111" spans="2:20" s="7" customFormat="1" ht="15" customHeight="1">
      <c r="C111" s="129" t="s">
        <v>259</v>
      </c>
      <c r="D111" s="130"/>
      <c r="E111" s="130"/>
      <c r="F111" s="131"/>
      <c r="G111" s="334">
        <f t="shared" ref="G111" si="35">G110/$G$9</f>
        <v>0</v>
      </c>
      <c r="H111" s="175"/>
      <c r="N111" s="46"/>
      <c r="S111" s="49"/>
    </row>
    <row r="112" spans="2:20" s="7" customFormat="1" ht="15" customHeight="1">
      <c r="B112" s="2" t="s">
        <v>64</v>
      </c>
      <c r="C112" s="8" t="s">
        <v>309</v>
      </c>
      <c r="N112" s="46"/>
      <c r="S112" s="49"/>
      <c r="T112" s="279" t="s">
        <v>541</v>
      </c>
    </row>
    <row r="113" spans="2:25" s="7" customFormat="1" ht="3.75" customHeight="1">
      <c r="N113" s="46"/>
      <c r="S113" s="49"/>
    </row>
    <row r="114" spans="2:25" s="7" customFormat="1" ht="15" customHeight="1">
      <c r="C114" s="316" t="s">
        <v>104</v>
      </c>
      <c r="D114" s="122">
        <v>6</v>
      </c>
      <c r="E114" s="316" t="s">
        <v>157</v>
      </c>
      <c r="F114" s="122">
        <v>1</v>
      </c>
      <c r="G114" s="316" t="s">
        <v>158</v>
      </c>
      <c r="H114" s="122">
        <v>6</v>
      </c>
      <c r="I114" s="403" t="s">
        <v>159</v>
      </c>
      <c r="J114" s="404"/>
      <c r="K114" s="122">
        <v>17</v>
      </c>
      <c r="N114" s="116">
        <f>SUM(D114:F114)+H114+K114</f>
        <v>30</v>
      </c>
      <c r="R114" s="174">
        <f>(D114*4+F114*0+H114*0+K114*0)/$G$9</f>
        <v>0.8</v>
      </c>
      <c r="T114" s="278">
        <f>F115+H115+K115</f>
        <v>0.8</v>
      </c>
    </row>
    <row r="115" spans="2:25" s="46" customFormat="1" ht="12" customHeight="1">
      <c r="C115" s="129" t="s">
        <v>259</v>
      </c>
      <c r="D115" s="334">
        <f t="shared" ref="D115" si="36">D114/$G$9</f>
        <v>0.2</v>
      </c>
      <c r="E115" s="130"/>
      <c r="F115" s="334">
        <f t="shared" ref="F115:H115" si="37">F114/$G$9</f>
        <v>3.3333333333333333E-2</v>
      </c>
      <c r="G115" s="334"/>
      <c r="H115" s="334">
        <f t="shared" si="37"/>
        <v>0.2</v>
      </c>
      <c r="I115" s="130"/>
      <c r="J115" s="130"/>
      <c r="K115" s="334">
        <f t="shared" ref="K115" si="38">K114/$G$9</f>
        <v>0.56666666666666665</v>
      </c>
      <c r="L115" s="134"/>
      <c r="R115" s="194"/>
      <c r="T115" s="55"/>
    </row>
    <row r="116" spans="2:25" s="7" customFormat="1" ht="6" customHeight="1">
      <c r="N116" s="46"/>
      <c r="S116" s="49"/>
    </row>
    <row r="117" spans="2:25" s="7" customFormat="1" ht="15" customHeight="1">
      <c r="B117" s="2" t="s">
        <v>65</v>
      </c>
      <c r="C117" s="8" t="s">
        <v>311</v>
      </c>
      <c r="N117" s="46"/>
      <c r="S117" s="49"/>
    </row>
    <row r="118" spans="2:25" s="7" customFormat="1" ht="3.75" customHeight="1">
      <c r="N118" s="46"/>
      <c r="S118" s="49"/>
    </row>
    <row r="119" spans="2:25" s="7" customFormat="1" ht="15" customHeight="1">
      <c r="C119" s="316" t="s">
        <v>104</v>
      </c>
      <c r="D119" s="122">
        <v>29</v>
      </c>
      <c r="E119" s="316" t="s">
        <v>157</v>
      </c>
      <c r="F119" s="122">
        <v>0</v>
      </c>
      <c r="G119" s="374" t="s">
        <v>159</v>
      </c>
      <c r="H119" s="375"/>
      <c r="I119" s="122">
        <v>0</v>
      </c>
      <c r="J119" s="136" t="s">
        <v>158</v>
      </c>
      <c r="K119" s="122">
        <v>1</v>
      </c>
      <c r="N119" s="116">
        <f>D119+F119+I119+K119</f>
        <v>30</v>
      </c>
      <c r="R119" s="174">
        <f>(D119*4+F119*0+I119*0+K119*0)/$G$9</f>
        <v>3.8666666666666667</v>
      </c>
      <c r="S119" s="49"/>
    </row>
    <row r="120" spans="2:25" s="46" customFormat="1" ht="12" customHeight="1">
      <c r="C120" s="129" t="s">
        <v>259</v>
      </c>
      <c r="D120" s="334">
        <f t="shared" ref="D120" si="39">D119/$G$9</f>
        <v>0.96666666666666667</v>
      </c>
      <c r="E120" s="130"/>
      <c r="F120" s="334">
        <f t="shared" ref="F120" si="40">F119/$G$9</f>
        <v>0</v>
      </c>
      <c r="G120" s="334"/>
      <c r="H120" s="334">
        <f t="shared" ref="H120" si="41">H119/$G$9</f>
        <v>0</v>
      </c>
      <c r="I120" s="130"/>
      <c r="J120" s="130"/>
      <c r="K120" s="334">
        <f t="shared" ref="K120" si="42">K119/$G$9</f>
        <v>3.3333333333333333E-2</v>
      </c>
      <c r="L120" s="134"/>
      <c r="S120" s="194"/>
    </row>
    <row r="121" spans="2:25" s="7" customFormat="1" ht="4.5" customHeight="1">
      <c r="D121" s="74"/>
      <c r="F121" s="74"/>
      <c r="I121" s="74"/>
      <c r="K121" s="74"/>
      <c r="S121" s="49"/>
    </row>
    <row r="122" spans="2:25" s="7" customFormat="1" ht="15" customHeight="1">
      <c r="B122" s="2" t="s">
        <v>215</v>
      </c>
      <c r="C122" s="8" t="s">
        <v>313</v>
      </c>
      <c r="D122" s="46"/>
      <c r="E122" s="46"/>
      <c r="F122" s="46"/>
      <c r="G122" s="46"/>
      <c r="H122" s="46"/>
      <c r="I122" s="46"/>
      <c r="K122" s="74"/>
      <c r="S122" s="49"/>
    </row>
    <row r="123" spans="2:25" s="7" customFormat="1" ht="6" customHeight="1">
      <c r="C123" s="323"/>
      <c r="D123" s="46"/>
      <c r="E123" s="46"/>
      <c r="F123" s="46"/>
      <c r="G123" s="46"/>
      <c r="H123" s="46"/>
      <c r="I123" s="46"/>
      <c r="K123" s="74"/>
      <c r="S123" s="49"/>
    </row>
    <row r="124" spans="2:25" s="7" customFormat="1" ht="15" customHeight="1">
      <c r="C124" s="323" t="s">
        <v>6</v>
      </c>
      <c r="D124" s="325">
        <v>0</v>
      </c>
      <c r="E124" s="328">
        <v>1</v>
      </c>
      <c r="F124" s="328">
        <v>2</v>
      </c>
      <c r="G124" s="328">
        <v>3</v>
      </c>
      <c r="H124" s="326">
        <v>4</v>
      </c>
      <c r="I124" s="46" t="s">
        <v>12</v>
      </c>
      <c r="K124" s="74"/>
      <c r="S124" s="49"/>
    </row>
    <row r="125" spans="2:25" s="7" customFormat="1" ht="15" customHeight="1">
      <c r="C125" s="323"/>
      <c r="D125" s="117">
        <v>0</v>
      </c>
      <c r="E125" s="118">
        <v>0</v>
      </c>
      <c r="F125" s="118">
        <v>3</v>
      </c>
      <c r="G125" s="118">
        <v>16</v>
      </c>
      <c r="H125" s="119">
        <v>11</v>
      </c>
      <c r="I125" s="46"/>
      <c r="K125" s="74"/>
      <c r="N125" s="116">
        <f>SUM(D125:H125)</f>
        <v>30</v>
      </c>
      <c r="P125" s="170">
        <f>($D$20*D125+$E$20*E125+$F$20*F125+$G$20*G125+$H$20*H125)/$G$9</f>
        <v>3.2666666666666666</v>
      </c>
      <c r="Q125" s="171"/>
      <c r="R125" s="174">
        <f>($D$25*D125+$E$25*E125+$F$25*F125+$G$25*G125+$H$25*H125)/$G$9</f>
        <v>3.2666666666666666</v>
      </c>
    </row>
    <row r="126" spans="2:25" s="7" customFormat="1" ht="10.5" customHeight="1">
      <c r="C126" s="193" t="s">
        <v>259</v>
      </c>
      <c r="D126" s="334">
        <f t="shared" ref="D126" si="43">D125/$G$9</f>
        <v>0</v>
      </c>
      <c r="E126" s="334">
        <f t="shared" ref="E126" si="44">E125/$G$9</f>
        <v>0</v>
      </c>
      <c r="F126" s="334">
        <f t="shared" ref="F126" si="45">F125/$G$9</f>
        <v>0.1</v>
      </c>
      <c r="G126" s="334">
        <f t="shared" ref="G126" si="46">G125/$G$9</f>
        <v>0.53333333333333333</v>
      </c>
      <c r="H126" s="334">
        <f t="shared" ref="H126" si="47">H125/$G$9</f>
        <v>0.36666666666666664</v>
      </c>
      <c r="I126" s="134"/>
      <c r="J126" s="23"/>
      <c r="K126" s="74"/>
      <c r="L126" s="23"/>
      <c r="M126" s="23"/>
      <c r="N126" s="23"/>
      <c r="O126" s="23"/>
      <c r="P126" s="196"/>
      <c r="Q126" s="23"/>
      <c r="R126" s="77"/>
      <c r="S126" s="23"/>
      <c r="T126" s="82"/>
      <c r="U126" s="23"/>
      <c r="V126" s="23"/>
      <c r="W126" s="23"/>
      <c r="X126" s="23"/>
      <c r="Y126" s="23"/>
    </row>
    <row r="127" spans="2:25" s="23" customFormat="1" ht="4.5" customHeight="1">
      <c r="C127" s="190"/>
      <c r="D127" s="161"/>
      <c r="E127" s="161"/>
      <c r="F127" s="161"/>
      <c r="G127" s="161"/>
      <c r="H127" s="161"/>
      <c r="I127" s="14"/>
      <c r="K127" s="74"/>
      <c r="P127" s="83"/>
      <c r="R127" s="77"/>
      <c r="T127" s="82"/>
    </row>
    <row r="128" spans="2:25" s="7" customFormat="1" ht="23.25" customHeight="1">
      <c r="B128" s="2" t="s">
        <v>310</v>
      </c>
      <c r="C128" s="383" t="s">
        <v>315</v>
      </c>
      <c r="D128" s="383"/>
      <c r="E128" s="383"/>
      <c r="F128" s="383"/>
      <c r="G128" s="383"/>
      <c r="H128" s="383"/>
      <c r="I128" s="383"/>
      <c r="J128" s="383"/>
      <c r="K128" s="383"/>
      <c r="L128" s="383"/>
      <c r="M128" s="383"/>
      <c r="P128" s="196"/>
      <c r="S128" s="49"/>
      <c r="V128" s="23"/>
      <c r="W128" s="23"/>
      <c r="X128" s="23"/>
      <c r="Y128" s="23"/>
    </row>
    <row r="129" spans="2:25" s="7" customFormat="1" ht="3" customHeight="1">
      <c r="C129" s="323"/>
      <c r="D129" s="46"/>
      <c r="E129" s="46"/>
      <c r="F129" s="46"/>
      <c r="G129" s="46"/>
      <c r="H129" s="46"/>
      <c r="I129" s="46"/>
      <c r="K129" s="74"/>
      <c r="P129" s="196"/>
      <c r="S129" s="49"/>
      <c r="V129" s="23"/>
      <c r="W129" s="23"/>
      <c r="X129" s="23"/>
      <c r="Y129" s="23"/>
    </row>
    <row r="130" spans="2:25" s="7" customFormat="1" ht="15" customHeight="1">
      <c r="C130" s="317" t="s">
        <v>103</v>
      </c>
      <c r="D130" s="119">
        <v>15</v>
      </c>
      <c r="E130" s="317" t="s">
        <v>104</v>
      </c>
      <c r="F130" s="119">
        <v>15</v>
      </c>
      <c r="G130" s="103"/>
      <c r="H130" s="103"/>
      <c r="I130" s="103"/>
      <c r="J130" s="103"/>
      <c r="K130" s="103"/>
      <c r="L130" s="103"/>
      <c r="M130" s="103"/>
      <c r="N130" s="116">
        <f>SUM(D130:F130)</f>
        <v>30</v>
      </c>
      <c r="P130" s="22"/>
      <c r="Q130" s="22"/>
      <c r="R130" s="174">
        <f>(D130*4+F130*0)/$G$9</f>
        <v>2</v>
      </c>
      <c r="S130" s="215"/>
      <c r="V130" s="23"/>
      <c r="W130" s="23"/>
      <c r="X130" s="23"/>
      <c r="Y130" s="23"/>
    </row>
    <row r="131" spans="2:25" s="7" customFormat="1" ht="15" customHeight="1">
      <c r="C131" s="126" t="s">
        <v>259</v>
      </c>
      <c r="D131" s="334">
        <f t="shared" ref="D131" si="48">D130/$G$9</f>
        <v>0.5</v>
      </c>
      <c r="E131" s="124"/>
      <c r="F131" s="335">
        <f t="shared" ref="F131" si="49">F130/$G$9</f>
        <v>0.5</v>
      </c>
      <c r="G131" s="103"/>
      <c r="H131" s="103"/>
      <c r="I131" s="103"/>
      <c r="J131" s="103"/>
      <c r="K131" s="103"/>
      <c r="L131" s="103"/>
      <c r="M131" s="103"/>
      <c r="N131" s="194"/>
      <c r="O131" s="46"/>
      <c r="P131" s="46"/>
      <c r="Q131" s="194"/>
      <c r="R131" s="14"/>
      <c r="S131" s="43"/>
      <c r="V131" s="23"/>
      <c r="W131" s="23"/>
      <c r="X131" s="23"/>
      <c r="Y131" s="23"/>
    </row>
    <row r="132" spans="2:25" s="7" customFormat="1" ht="10.5" customHeight="1">
      <c r="C132" s="190"/>
      <c r="D132" s="161"/>
      <c r="E132" s="161"/>
      <c r="F132" s="161"/>
      <c r="G132" s="161"/>
      <c r="H132" s="161"/>
      <c r="I132" s="42"/>
      <c r="J132" s="43"/>
      <c r="K132" s="43"/>
      <c r="L132" s="43"/>
      <c r="M132" s="43"/>
      <c r="N132" s="43"/>
      <c r="O132" s="43"/>
      <c r="P132" s="43"/>
      <c r="Q132" s="43"/>
      <c r="R132" s="43"/>
      <c r="S132" s="215"/>
    </row>
    <row r="133" spans="2:25" s="7" customFormat="1" ht="15" customHeight="1">
      <c r="B133" s="2" t="s">
        <v>312</v>
      </c>
      <c r="C133" s="8" t="s">
        <v>467</v>
      </c>
      <c r="S133" s="49"/>
    </row>
    <row r="134" spans="2:25" s="7" customFormat="1" ht="5.25" customHeight="1">
      <c r="S134" s="49"/>
    </row>
    <row r="135" spans="2:25" s="7" customFormat="1" ht="15" customHeight="1">
      <c r="B135" s="371" t="s">
        <v>317</v>
      </c>
      <c r="C135" s="372"/>
      <c r="D135" s="325">
        <v>0</v>
      </c>
      <c r="E135" s="328">
        <v>1</v>
      </c>
      <c r="F135" s="328">
        <v>2</v>
      </c>
      <c r="G135" s="328">
        <v>3</v>
      </c>
      <c r="H135" s="326">
        <v>4</v>
      </c>
      <c r="I135" s="367" t="s">
        <v>318</v>
      </c>
      <c r="J135" s="368"/>
      <c r="S135" s="49"/>
    </row>
    <row r="136" spans="2:25" s="7" customFormat="1" ht="15" customHeight="1">
      <c r="C136" s="323"/>
      <c r="D136" s="117">
        <v>0</v>
      </c>
      <c r="E136" s="118">
        <v>2</v>
      </c>
      <c r="F136" s="118">
        <v>7</v>
      </c>
      <c r="G136" s="118">
        <v>18</v>
      </c>
      <c r="H136" s="119">
        <v>3</v>
      </c>
      <c r="I136" s="46"/>
      <c r="J136" s="46"/>
      <c r="K136" s="46"/>
      <c r="L136" s="46"/>
      <c r="M136" s="14"/>
      <c r="N136" s="116">
        <f>SUM(D136:H136)</f>
        <v>30</v>
      </c>
      <c r="P136" s="170">
        <f>($D$20*D136+$E$20*E136+$F$20*F136+$G$20*G136+$H$20*H136)/$G$9</f>
        <v>2.7333333333333334</v>
      </c>
      <c r="R136" s="174">
        <f>($D$25*D136+$E$25*E136+$F$25*F136+$G$25*G136+$H$25*H136)/$G$9</f>
        <v>2.7333333333333334</v>
      </c>
    </row>
    <row r="137" spans="2:25" s="7" customFormat="1" ht="15" customHeight="1">
      <c r="B137" s="2" t="s">
        <v>314</v>
      </c>
      <c r="C137" s="8" t="s">
        <v>320</v>
      </c>
      <c r="D137" s="46"/>
      <c r="E137" s="46"/>
      <c r="F137" s="46"/>
      <c r="G137" s="46"/>
      <c r="H137" s="46"/>
      <c r="I137" s="46"/>
      <c r="K137" s="74"/>
    </row>
    <row r="138" spans="2:25" s="7" customFormat="1" ht="3.75" customHeight="1">
      <c r="C138" s="323"/>
      <c r="D138" s="46"/>
      <c r="E138" s="46"/>
      <c r="F138" s="46"/>
      <c r="G138" s="46"/>
      <c r="H138" s="46"/>
      <c r="I138" s="46"/>
      <c r="K138" s="74"/>
    </row>
    <row r="139" spans="2:25" s="7" customFormat="1" ht="15" customHeight="1">
      <c r="C139" s="323" t="s">
        <v>6</v>
      </c>
      <c r="D139" s="325">
        <v>0</v>
      </c>
      <c r="E139" s="328">
        <v>1</v>
      </c>
      <c r="F139" s="328">
        <v>2</v>
      </c>
      <c r="G139" s="328">
        <v>3</v>
      </c>
      <c r="H139" s="326">
        <v>4</v>
      </c>
      <c r="I139" s="46" t="s">
        <v>12</v>
      </c>
      <c r="K139" s="74"/>
    </row>
    <row r="140" spans="2:25" s="7" customFormat="1" ht="15" customHeight="1">
      <c r="C140" s="323"/>
      <c r="D140" s="117">
        <v>1</v>
      </c>
      <c r="E140" s="118">
        <v>1</v>
      </c>
      <c r="F140" s="118">
        <v>4</v>
      </c>
      <c r="G140" s="118">
        <v>17</v>
      </c>
      <c r="H140" s="119">
        <v>7</v>
      </c>
      <c r="I140" s="46"/>
      <c r="N140" s="116">
        <f>SUM(D140:H140)</f>
        <v>30</v>
      </c>
      <c r="P140" s="170">
        <f>($D$20*D140+$E$20*E140+$F$20*F140+$G$20*G140+$H$20*H140)/$G$9</f>
        <v>2.9333333333333331</v>
      </c>
      <c r="Q140" s="171"/>
      <c r="R140" s="174">
        <f>($D$25*D140+$E$25*E140+$F$25*F140+$G$25*G140+$H$25*H140)/$G$9</f>
        <v>2.9333333333333331</v>
      </c>
    </row>
    <row r="141" spans="2:25" s="7" customFormat="1" ht="15" customHeight="1">
      <c r="C141" s="193" t="s">
        <v>259</v>
      </c>
      <c r="D141" s="334">
        <f t="shared" ref="D141" si="50">D140/$G$9</f>
        <v>3.3333333333333333E-2</v>
      </c>
      <c r="E141" s="334">
        <f t="shared" ref="E141" si="51">E140/$G$9</f>
        <v>3.3333333333333333E-2</v>
      </c>
      <c r="F141" s="334">
        <f t="shared" ref="F141" si="52">F140/$G$9</f>
        <v>0.13333333333333333</v>
      </c>
      <c r="G141" s="334">
        <f t="shared" ref="G141" si="53">G140/$G$9</f>
        <v>0.56666666666666665</v>
      </c>
      <c r="H141" s="334">
        <f t="shared" ref="H141" si="54">H140/$G$9</f>
        <v>0.23333333333333334</v>
      </c>
      <c r="I141" s="134"/>
      <c r="J141" s="23"/>
      <c r="K141" s="74"/>
      <c r="L141" s="23"/>
      <c r="M141" s="23"/>
      <c r="N141" s="23"/>
      <c r="O141" s="23"/>
      <c r="P141" s="196"/>
      <c r="Q141" s="23"/>
      <c r="R141" s="77"/>
    </row>
    <row r="142" spans="2:25" s="7" customFormat="1" ht="12.75" customHeight="1" thickBot="1">
      <c r="S142" s="49"/>
    </row>
    <row r="143" spans="2:25" s="7" customFormat="1" ht="25.5" customHeight="1" thickTop="1" thickBot="1">
      <c r="C143" s="378" t="s">
        <v>115</v>
      </c>
      <c r="D143" s="379"/>
      <c r="E143" s="379"/>
      <c r="F143" s="379"/>
      <c r="G143" s="379"/>
      <c r="H143" s="379"/>
      <c r="I143" s="394">
        <f>(R140+R136+R130+R125+R119+R114+R107+R103+R98+R93+R70+R66+R61+R56+R51+R46+R41+R36+R31+R26)/20</f>
        <v>2.6866666666666665</v>
      </c>
      <c r="J143" s="395"/>
      <c r="K143" s="396" t="s">
        <v>260</v>
      </c>
      <c r="L143" s="396"/>
      <c r="M143" s="396"/>
      <c r="N143" s="396"/>
      <c r="O143" s="396"/>
      <c r="P143" s="396"/>
      <c r="Q143" s="396"/>
      <c r="R143" s="397"/>
      <c r="S143" s="49"/>
    </row>
    <row r="144" spans="2:25" s="7" customFormat="1" ht="10.5" customHeight="1" thickTop="1"/>
    <row r="145" spans="2:19" s="7" customFormat="1" ht="9" customHeight="1">
      <c r="S145" s="49"/>
    </row>
    <row r="146" spans="2:19" s="7" customFormat="1" ht="18.75" customHeight="1">
      <c r="B146" s="93" t="s">
        <v>361</v>
      </c>
      <c r="C146" s="93"/>
      <c r="D146" s="93"/>
      <c r="E146" s="93"/>
      <c r="F146" s="93"/>
      <c r="G146" s="93"/>
      <c r="H146" s="93"/>
      <c r="I146" s="93"/>
      <c r="J146" s="93"/>
      <c r="K146" s="93"/>
      <c r="L146" s="93"/>
      <c r="M146" s="93"/>
      <c r="N146" s="93"/>
      <c r="O146" s="93"/>
      <c r="P146" s="93"/>
      <c r="Q146" s="93"/>
      <c r="R146" s="93"/>
      <c r="S146" s="93"/>
    </row>
    <row r="147" spans="2:19" s="7" customFormat="1" ht="6" customHeight="1">
      <c r="B147" s="20"/>
      <c r="C147" s="20"/>
      <c r="D147" s="20"/>
      <c r="E147" s="20"/>
      <c r="F147" s="20"/>
      <c r="G147" s="20"/>
      <c r="H147" s="20"/>
      <c r="I147" s="20"/>
      <c r="J147" s="20"/>
      <c r="K147" s="20"/>
      <c r="L147" s="20"/>
      <c r="M147" s="20"/>
      <c r="N147" s="20"/>
      <c r="S147" s="49"/>
    </row>
    <row r="148" spans="2:19" s="7" customFormat="1" ht="15" customHeight="1">
      <c r="B148" s="321" t="s">
        <v>7</v>
      </c>
      <c r="C148" s="15" t="s">
        <v>197</v>
      </c>
      <c r="E148" s="46"/>
      <c r="F148" s="46"/>
      <c r="G148" s="46"/>
      <c r="H148" s="46"/>
      <c r="I148" s="46"/>
      <c r="J148" s="46"/>
      <c r="K148" s="46"/>
      <c r="L148" s="46"/>
      <c r="M148" s="46"/>
      <c r="N148" s="85" t="s">
        <v>113</v>
      </c>
      <c r="P148" s="85" t="s">
        <v>114</v>
      </c>
      <c r="R148" s="194" t="s">
        <v>171</v>
      </c>
      <c r="S148" s="49"/>
    </row>
    <row r="149" spans="2:19" s="7" customFormat="1" ht="3.75" customHeight="1">
      <c r="C149" s="6"/>
      <c r="E149" s="46"/>
      <c r="F149" s="46"/>
      <c r="G149" s="46"/>
      <c r="H149" s="46"/>
      <c r="I149" s="46"/>
      <c r="J149" s="46"/>
      <c r="K149" s="46"/>
      <c r="L149" s="46"/>
      <c r="M149" s="46"/>
      <c r="N149" s="46"/>
      <c r="S149" s="49"/>
    </row>
    <row r="150" spans="2:19" s="7" customFormat="1" ht="15" customHeight="1">
      <c r="C150" s="323" t="s">
        <v>6</v>
      </c>
      <c r="D150" s="325">
        <v>0</v>
      </c>
      <c r="E150" s="328">
        <v>1</v>
      </c>
      <c r="F150" s="328">
        <v>2</v>
      </c>
      <c r="G150" s="328">
        <v>3</v>
      </c>
      <c r="H150" s="326">
        <v>4</v>
      </c>
      <c r="I150" s="46" t="s">
        <v>12</v>
      </c>
      <c r="J150" s="46"/>
      <c r="K150" s="46"/>
      <c r="L150" s="46"/>
      <c r="M150" s="46"/>
      <c r="N150" s="46"/>
      <c r="P150" s="49"/>
      <c r="Q150" s="197"/>
      <c r="S150" s="197"/>
    </row>
    <row r="151" spans="2:19" s="7" customFormat="1" ht="15" customHeight="1">
      <c r="C151" s="323"/>
      <c r="D151" s="118">
        <v>0</v>
      </c>
      <c r="E151" s="118">
        <v>2</v>
      </c>
      <c r="F151" s="118">
        <v>5</v>
      </c>
      <c r="G151" s="118">
        <v>12</v>
      </c>
      <c r="H151" s="119">
        <v>11</v>
      </c>
      <c r="I151" s="46"/>
      <c r="J151" s="46"/>
      <c r="K151" s="46"/>
      <c r="L151" s="46"/>
      <c r="M151" s="14"/>
      <c r="N151" s="116">
        <f>SUM(D151:H151)</f>
        <v>30</v>
      </c>
      <c r="O151" s="23"/>
      <c r="P151" s="170">
        <f>($D$20*D151+$E$20*E151+$F$20*F151+$G$20*G151+$H$20*H151)/$G$9</f>
        <v>3.0666666666666669</v>
      </c>
      <c r="Q151" s="314"/>
      <c r="R151" s="315">
        <f>($D$20*D151+$E$20*E151+$F$20*F151+$G$20*G151+$H$20*H151)/$G$9</f>
        <v>3.0666666666666669</v>
      </c>
    </row>
    <row r="152" spans="2:19" s="43" customFormat="1" ht="12" customHeight="1">
      <c r="C152" s="193" t="s">
        <v>259</v>
      </c>
      <c r="D152" s="334">
        <f t="shared" ref="D152" si="55">D151/$G$9</f>
        <v>0</v>
      </c>
      <c r="E152" s="334">
        <f t="shared" ref="E152" si="56">E151/$G$9</f>
        <v>6.6666666666666666E-2</v>
      </c>
      <c r="F152" s="334">
        <f t="shared" ref="F152" si="57">F151/$G$9</f>
        <v>0.16666666666666666</v>
      </c>
      <c r="G152" s="334">
        <f t="shared" ref="G152" si="58">G151/$G$9</f>
        <v>0.4</v>
      </c>
      <c r="H152" s="334">
        <f t="shared" ref="H152" si="59">H151/$G$9</f>
        <v>0.36666666666666664</v>
      </c>
      <c r="I152" s="134"/>
      <c r="J152" s="220"/>
      <c r="K152" s="42"/>
      <c r="L152" s="42"/>
      <c r="M152" s="42"/>
      <c r="N152" s="42"/>
      <c r="S152" s="215"/>
    </row>
    <row r="153" spans="2:19" s="43" customFormat="1" ht="3.75" customHeight="1">
      <c r="D153" s="42"/>
      <c r="E153" s="42"/>
      <c r="F153" s="42"/>
      <c r="G153" s="42"/>
      <c r="H153" s="42"/>
      <c r="I153" s="42"/>
      <c r="J153" s="220"/>
      <c r="K153" s="42"/>
      <c r="L153" s="42"/>
      <c r="M153" s="42"/>
      <c r="N153" s="42"/>
      <c r="S153" s="215"/>
    </row>
    <row r="154" spans="2:19" s="43" customFormat="1" ht="12" customHeight="1">
      <c r="B154" s="321" t="s">
        <v>8</v>
      </c>
      <c r="C154" s="15" t="s">
        <v>321</v>
      </c>
      <c r="D154" s="7"/>
      <c r="E154" s="46"/>
      <c r="F154" s="46"/>
      <c r="G154" s="46"/>
      <c r="H154" s="46"/>
      <c r="I154" s="46"/>
      <c r="J154" s="46"/>
      <c r="K154" s="46"/>
      <c r="L154" s="46"/>
      <c r="M154" s="46"/>
      <c r="N154" s="85" t="s">
        <v>113</v>
      </c>
      <c r="O154" s="7"/>
      <c r="P154" s="85" t="s">
        <v>114</v>
      </c>
      <c r="Q154" s="7"/>
      <c r="R154" s="194" t="s">
        <v>171</v>
      </c>
      <c r="S154" s="49"/>
    </row>
    <row r="155" spans="2:19" s="43" customFormat="1" ht="4.5" customHeight="1">
      <c r="B155" s="7"/>
      <c r="C155" s="6"/>
      <c r="D155" s="7"/>
      <c r="E155" s="46"/>
      <c r="F155" s="46"/>
      <c r="G155" s="46"/>
      <c r="H155" s="46"/>
      <c r="I155" s="46"/>
      <c r="J155" s="46"/>
      <c r="K155" s="46"/>
      <c r="L155" s="46"/>
      <c r="M155" s="46"/>
      <c r="N155" s="46"/>
      <c r="O155" s="7"/>
      <c r="P155" s="7"/>
      <c r="Q155" s="7"/>
      <c r="R155" s="7"/>
      <c r="S155" s="49"/>
    </row>
    <row r="156" spans="2:19" s="43" customFormat="1" ht="12" customHeight="1">
      <c r="B156" s="7"/>
      <c r="C156" s="323" t="s">
        <v>6</v>
      </c>
      <c r="D156" s="325">
        <v>0</v>
      </c>
      <c r="E156" s="328">
        <v>1</v>
      </c>
      <c r="F156" s="328">
        <v>2</v>
      </c>
      <c r="G156" s="328">
        <v>3</v>
      </c>
      <c r="H156" s="326">
        <v>4</v>
      </c>
      <c r="I156" s="46" t="s">
        <v>12</v>
      </c>
      <c r="J156" s="46"/>
      <c r="K156" s="46"/>
      <c r="L156" s="46"/>
      <c r="M156" s="46"/>
      <c r="N156" s="46"/>
      <c r="O156" s="7"/>
      <c r="P156" s="49"/>
      <c r="Q156" s="197"/>
      <c r="R156" s="7"/>
      <c r="S156" s="197"/>
    </row>
    <row r="157" spans="2:19" s="43" customFormat="1" ht="12" customHeight="1">
      <c r="B157" s="7"/>
      <c r="C157" s="323"/>
      <c r="D157" s="118">
        <v>0</v>
      </c>
      <c r="E157" s="118">
        <v>1</v>
      </c>
      <c r="F157" s="118">
        <v>7</v>
      </c>
      <c r="G157" s="118">
        <v>10</v>
      </c>
      <c r="H157" s="119">
        <v>12</v>
      </c>
      <c r="I157" s="46"/>
      <c r="J157" s="46"/>
      <c r="K157" s="46"/>
      <c r="L157" s="46"/>
      <c r="M157" s="14"/>
      <c r="N157" s="116">
        <f>SUM(D157:H157)</f>
        <v>30</v>
      </c>
      <c r="O157" s="23"/>
      <c r="P157" s="170">
        <f>($D$20*D157+$E$20*E157+$F$20*F157+$G$20*G157+$H$20*H157)/$G$9</f>
        <v>3.1</v>
      </c>
      <c r="Q157" s="171"/>
      <c r="R157" s="174">
        <f>($D$20*D157+$E$20*E157+$F$20*F157+$G$20*G157+$H$20*H157)/$G$9</f>
        <v>3.1</v>
      </c>
      <c r="S157" s="7"/>
    </row>
    <row r="158" spans="2:19" s="43" customFormat="1" ht="12" customHeight="1">
      <c r="C158" s="193" t="s">
        <v>259</v>
      </c>
      <c r="D158" s="334">
        <f t="shared" ref="D158" si="60">D157/$G$9</f>
        <v>0</v>
      </c>
      <c r="E158" s="334">
        <f t="shared" ref="E158" si="61">E157/$G$9</f>
        <v>3.3333333333333333E-2</v>
      </c>
      <c r="F158" s="334">
        <f t="shared" ref="F158" si="62">F157/$G$9</f>
        <v>0.23333333333333334</v>
      </c>
      <c r="G158" s="334">
        <f t="shared" ref="G158" si="63">G157/$G$9</f>
        <v>0.33333333333333331</v>
      </c>
      <c r="H158" s="334">
        <f t="shared" ref="H158" si="64">H157/$G$9</f>
        <v>0.4</v>
      </c>
      <c r="I158" s="134"/>
      <c r="J158" s="220"/>
      <c r="K158" s="42"/>
      <c r="L158" s="42"/>
      <c r="M158" s="42"/>
      <c r="N158" s="42"/>
      <c r="S158" s="215"/>
    </row>
    <row r="159" spans="2:19" s="43" customFormat="1" ht="3.75" customHeight="1">
      <c r="D159" s="42"/>
      <c r="E159" s="42"/>
      <c r="F159" s="42"/>
      <c r="G159" s="42"/>
      <c r="H159" s="42"/>
      <c r="I159" s="42"/>
      <c r="J159" s="220"/>
      <c r="K159" s="42"/>
      <c r="L159" s="42"/>
      <c r="M159" s="42"/>
      <c r="N159" s="42"/>
      <c r="S159" s="215"/>
    </row>
    <row r="160" spans="2:19" s="43" customFormat="1" ht="12" customHeight="1">
      <c r="B160" s="321" t="s">
        <v>9</v>
      </c>
      <c r="C160" s="15" t="s">
        <v>322</v>
      </c>
      <c r="D160" s="7"/>
      <c r="E160" s="46"/>
      <c r="F160" s="46"/>
      <c r="G160" s="46"/>
      <c r="H160" s="46"/>
      <c r="I160" s="46"/>
      <c r="J160" s="46"/>
      <c r="K160" s="46"/>
      <c r="L160" s="46"/>
      <c r="M160" s="46"/>
      <c r="N160" s="85" t="s">
        <v>113</v>
      </c>
      <c r="O160" s="7"/>
      <c r="P160" s="85" t="s">
        <v>114</v>
      </c>
      <c r="Q160" s="7"/>
      <c r="R160" s="194" t="s">
        <v>171</v>
      </c>
      <c r="S160" s="49"/>
    </row>
    <row r="161" spans="2:21" s="43" customFormat="1" ht="4.5" customHeight="1">
      <c r="B161" s="7"/>
      <c r="C161" s="6"/>
      <c r="D161" s="7"/>
      <c r="E161" s="46"/>
      <c r="F161" s="46"/>
      <c r="G161" s="46"/>
      <c r="H161" s="46"/>
      <c r="I161" s="46"/>
      <c r="J161" s="46"/>
      <c r="K161" s="46"/>
      <c r="L161" s="46"/>
      <c r="M161" s="46"/>
      <c r="N161" s="46"/>
      <c r="O161" s="7"/>
      <c r="P161" s="7"/>
      <c r="Q161" s="7"/>
      <c r="R161" s="7"/>
      <c r="S161" s="49"/>
    </row>
    <row r="162" spans="2:21" s="43" customFormat="1" ht="12" customHeight="1">
      <c r="B162" s="7"/>
      <c r="C162" s="323" t="s">
        <v>323</v>
      </c>
      <c r="D162" s="325">
        <v>0</v>
      </c>
      <c r="E162" s="328">
        <v>1</v>
      </c>
      <c r="F162" s="328">
        <v>2</v>
      </c>
      <c r="G162" s="328">
        <v>3</v>
      </c>
      <c r="H162" s="326">
        <v>4</v>
      </c>
      <c r="I162" s="46" t="s">
        <v>277</v>
      </c>
      <c r="J162" s="46"/>
      <c r="K162" s="46"/>
      <c r="L162" s="46"/>
      <c r="M162" s="46"/>
      <c r="N162" s="46"/>
      <c r="O162" s="7"/>
      <c r="P162" s="49"/>
      <c r="Q162" s="197"/>
      <c r="R162" s="7"/>
      <c r="S162" s="197"/>
    </row>
    <row r="163" spans="2:21" s="43" customFormat="1" ht="12" customHeight="1">
      <c r="B163" s="7"/>
      <c r="C163" s="323"/>
      <c r="D163" s="118">
        <v>0</v>
      </c>
      <c r="E163" s="118">
        <v>0</v>
      </c>
      <c r="F163" s="118">
        <v>5</v>
      </c>
      <c r="G163" s="118">
        <v>15</v>
      </c>
      <c r="H163" s="119">
        <v>10</v>
      </c>
      <c r="I163" s="46"/>
      <c r="J163" s="46"/>
      <c r="K163" s="46"/>
      <c r="L163" s="46"/>
      <c r="M163" s="14"/>
      <c r="N163" s="116">
        <f>SUM(D163:H163)</f>
        <v>30</v>
      </c>
      <c r="O163" s="23"/>
      <c r="P163" s="170">
        <f>($D$20*D163+$E$20*E163+$F$20*F163+$G$20*G163+$H$20*H163)/$G$9</f>
        <v>3.1666666666666665</v>
      </c>
      <c r="Q163" s="171"/>
      <c r="R163" s="174">
        <f>($D$20*D163+$E$20*E163+$F$20*F163+$G$20*G163+$H$20*H163)/$G$9</f>
        <v>3.1666666666666665</v>
      </c>
      <c r="S163" s="7"/>
    </row>
    <row r="164" spans="2:21" s="43" customFormat="1" ht="15" customHeight="1">
      <c r="B164" s="216"/>
      <c r="C164" s="193" t="s">
        <v>259</v>
      </c>
      <c r="D164" s="334">
        <f t="shared" ref="D164" si="65">D163/$G$9</f>
        <v>0</v>
      </c>
      <c r="E164" s="334">
        <f t="shared" ref="E164" si="66">E163/$G$9</f>
        <v>0</v>
      </c>
      <c r="F164" s="334">
        <f t="shared" ref="F164" si="67">F163/$G$9</f>
        <v>0.16666666666666666</v>
      </c>
      <c r="G164" s="334">
        <f t="shared" ref="G164" si="68">G163/$G$9</f>
        <v>0.5</v>
      </c>
      <c r="H164" s="334">
        <f t="shared" ref="H164" si="69">H163/$G$9</f>
        <v>0.33333333333333331</v>
      </c>
      <c r="I164" s="134"/>
      <c r="J164" s="161"/>
      <c r="K164" s="42"/>
      <c r="L164" s="42"/>
      <c r="M164" s="42"/>
      <c r="P164" s="214"/>
    </row>
    <row r="165" spans="2:21" s="43" customFormat="1" ht="3.75" customHeight="1">
      <c r="B165" s="216"/>
      <c r="C165" s="222"/>
      <c r="D165" s="222"/>
      <c r="E165" s="222"/>
      <c r="F165" s="222"/>
      <c r="G165" s="222"/>
      <c r="H165" s="42"/>
      <c r="I165" s="330"/>
      <c r="J165" s="161"/>
      <c r="K165" s="42"/>
      <c r="L165" s="42"/>
      <c r="M165" s="42"/>
      <c r="P165" s="221"/>
      <c r="S165" s="215"/>
    </row>
    <row r="166" spans="2:21" s="43" customFormat="1" ht="15" customHeight="1">
      <c r="B166" s="321" t="s">
        <v>10</v>
      </c>
      <c r="C166" s="15" t="s">
        <v>324</v>
      </c>
      <c r="D166" s="7"/>
      <c r="E166" s="46"/>
      <c r="F166" s="46"/>
      <c r="G166" s="46"/>
      <c r="H166" s="46"/>
      <c r="I166" s="46"/>
      <c r="J166" s="46"/>
      <c r="K166" s="46"/>
      <c r="L166" s="46"/>
      <c r="M166" s="46"/>
      <c r="N166" s="85" t="s">
        <v>113</v>
      </c>
      <c r="O166" s="7"/>
      <c r="P166" s="85" t="s">
        <v>114</v>
      </c>
      <c r="Q166" s="7"/>
      <c r="R166" s="194" t="s">
        <v>171</v>
      </c>
      <c r="S166" s="215"/>
    </row>
    <row r="167" spans="2:21" s="43" customFormat="1" ht="3" customHeight="1">
      <c r="B167" s="7"/>
      <c r="C167" s="6"/>
      <c r="D167" s="7"/>
      <c r="E167" s="46"/>
      <c r="F167" s="46"/>
      <c r="G167" s="46"/>
      <c r="H167" s="46"/>
      <c r="I167" s="46"/>
      <c r="J167" s="46"/>
      <c r="K167" s="46"/>
      <c r="L167" s="46"/>
      <c r="M167" s="46"/>
      <c r="N167" s="46"/>
      <c r="O167" s="7"/>
      <c r="P167" s="7"/>
      <c r="Q167" s="7"/>
      <c r="R167" s="7"/>
      <c r="S167" s="215"/>
    </row>
    <row r="168" spans="2:21" s="43" customFormat="1" ht="15" customHeight="1">
      <c r="B168" s="7"/>
      <c r="C168" s="323" t="s">
        <v>6</v>
      </c>
      <c r="D168" s="325">
        <v>0</v>
      </c>
      <c r="E168" s="328">
        <v>1</v>
      </c>
      <c r="F168" s="328">
        <v>2</v>
      </c>
      <c r="G168" s="328">
        <v>3</v>
      </c>
      <c r="H168" s="326">
        <v>4</v>
      </c>
      <c r="I168" s="46" t="s">
        <v>12</v>
      </c>
      <c r="J168" s="46"/>
      <c r="K168" s="46"/>
      <c r="L168" s="46"/>
      <c r="M168" s="46"/>
      <c r="N168" s="46"/>
      <c r="O168" s="7"/>
      <c r="P168" s="49"/>
      <c r="Q168" s="197"/>
      <c r="R168" s="7"/>
      <c r="S168" s="221"/>
    </row>
    <row r="169" spans="2:21" s="43" customFormat="1" ht="15" customHeight="1">
      <c r="B169" s="7"/>
      <c r="C169" s="323"/>
      <c r="D169" s="118">
        <v>2</v>
      </c>
      <c r="E169" s="118">
        <v>0</v>
      </c>
      <c r="F169" s="118">
        <v>3</v>
      </c>
      <c r="G169" s="118">
        <v>13</v>
      </c>
      <c r="H169" s="119">
        <v>12</v>
      </c>
      <c r="I169" s="46"/>
      <c r="J169" s="46"/>
      <c r="K169" s="46"/>
      <c r="L169" s="46"/>
      <c r="M169" s="14"/>
      <c r="N169" s="116">
        <f>SUM(D169:H169)</f>
        <v>30</v>
      </c>
      <c r="O169" s="23"/>
      <c r="P169" s="170">
        <f>($D$20*D169+$E$20*E169+$F$20*F169+$G$20*G169+$H$20*H169)/$G$9</f>
        <v>3.1</v>
      </c>
      <c r="Q169" s="171"/>
      <c r="R169" s="174">
        <f>($D$20*D169+$E$20*E169+$F$20*F169+$G$20*G169+$H$20*H169)/$G$9</f>
        <v>3.1</v>
      </c>
      <c r="S169" s="215"/>
    </row>
    <row r="170" spans="2:21" s="43" customFormat="1" ht="15" customHeight="1">
      <c r="B170" s="216"/>
      <c r="C170" s="193" t="s">
        <v>259</v>
      </c>
      <c r="D170" s="334">
        <f t="shared" ref="D170" si="70">D169/$G$9</f>
        <v>6.6666666666666666E-2</v>
      </c>
      <c r="E170" s="334">
        <f t="shared" ref="E170" si="71">E169/$G$9</f>
        <v>0</v>
      </c>
      <c r="F170" s="334">
        <f t="shared" ref="F170" si="72">F169/$G$9</f>
        <v>0.1</v>
      </c>
      <c r="G170" s="334">
        <f t="shared" ref="G170" si="73">G169/$G$9</f>
        <v>0.43333333333333335</v>
      </c>
      <c r="H170" s="334">
        <f t="shared" ref="H170" si="74">H169/$G$9</f>
        <v>0.4</v>
      </c>
      <c r="I170" s="134"/>
      <c r="J170" s="161"/>
      <c r="K170" s="42"/>
      <c r="L170" s="42"/>
      <c r="M170" s="42"/>
      <c r="P170" s="214"/>
      <c r="S170" s="215"/>
      <c r="U170" s="215"/>
    </row>
    <row r="171" spans="2:21" s="43" customFormat="1" ht="6" customHeight="1">
      <c r="B171" s="216"/>
      <c r="C171" s="217"/>
      <c r="D171" s="218"/>
      <c r="E171" s="219"/>
      <c r="F171" s="219"/>
      <c r="H171" s="42"/>
      <c r="I171" s="330"/>
      <c r="J171" s="220"/>
      <c r="K171" s="42"/>
      <c r="L171" s="42"/>
      <c r="M171" s="42"/>
      <c r="S171" s="215"/>
      <c r="U171" s="215"/>
    </row>
    <row r="172" spans="2:21" s="43" customFormat="1" ht="23.25" customHeight="1">
      <c r="B172" s="321" t="s">
        <v>11</v>
      </c>
      <c r="C172" s="355" t="s">
        <v>325</v>
      </c>
      <c r="D172" s="355"/>
      <c r="E172" s="355"/>
      <c r="F172" s="355"/>
      <c r="G172" s="355"/>
      <c r="H172" s="355"/>
      <c r="I172" s="355"/>
      <c r="J172" s="355"/>
      <c r="K172" s="355"/>
      <c r="L172" s="355"/>
      <c r="M172" s="355"/>
      <c r="N172" s="85" t="s">
        <v>113</v>
      </c>
      <c r="O172" s="7"/>
      <c r="P172" s="85" t="s">
        <v>114</v>
      </c>
      <c r="Q172" s="7"/>
      <c r="R172" s="194" t="s">
        <v>171</v>
      </c>
      <c r="S172" s="215"/>
      <c r="U172" s="215"/>
    </row>
    <row r="173" spans="2:21" s="43" customFormat="1" ht="3" customHeight="1">
      <c r="B173" s="7"/>
      <c r="C173" s="6"/>
      <c r="D173" s="7"/>
      <c r="E173" s="46"/>
      <c r="F173" s="46"/>
      <c r="G173" s="46"/>
      <c r="H173" s="46"/>
      <c r="I173" s="46"/>
      <c r="J173" s="46"/>
      <c r="K173" s="46"/>
      <c r="L173" s="46"/>
      <c r="M173" s="46"/>
      <c r="N173" s="46"/>
      <c r="O173" s="7"/>
      <c r="P173" s="7"/>
      <c r="Q173" s="7"/>
      <c r="R173" s="7"/>
      <c r="S173" s="215"/>
      <c r="U173" s="215"/>
    </row>
    <row r="174" spans="2:21" s="43" customFormat="1" ht="12" customHeight="1">
      <c r="B174" s="7"/>
      <c r="C174" s="323" t="s">
        <v>6</v>
      </c>
      <c r="D174" s="325">
        <v>0</v>
      </c>
      <c r="E174" s="328">
        <v>1</v>
      </c>
      <c r="F174" s="328">
        <v>2</v>
      </c>
      <c r="G174" s="328">
        <v>3</v>
      </c>
      <c r="H174" s="326">
        <v>4</v>
      </c>
      <c r="I174" s="46" t="s">
        <v>12</v>
      </c>
      <c r="J174" s="46"/>
      <c r="K174" s="46"/>
      <c r="L174" s="46"/>
      <c r="M174" s="46"/>
      <c r="N174" s="46"/>
      <c r="O174" s="7"/>
      <c r="P174" s="49"/>
      <c r="Q174" s="197"/>
      <c r="R174" s="7"/>
      <c r="S174" s="215"/>
      <c r="U174" s="215"/>
    </row>
    <row r="175" spans="2:21" s="43" customFormat="1" ht="12" customHeight="1">
      <c r="B175" s="7"/>
      <c r="C175" s="323"/>
      <c r="D175" s="118">
        <v>0</v>
      </c>
      <c r="E175" s="118">
        <v>1</v>
      </c>
      <c r="F175" s="118">
        <v>10</v>
      </c>
      <c r="G175" s="118">
        <v>10</v>
      </c>
      <c r="H175" s="119">
        <v>9</v>
      </c>
      <c r="I175" s="46"/>
      <c r="J175" s="46"/>
      <c r="K175" s="46"/>
      <c r="L175" s="46"/>
      <c r="M175" s="14"/>
      <c r="N175" s="116">
        <f>SUM(D175:H175)</f>
        <v>30</v>
      </c>
      <c r="O175" s="23"/>
      <c r="P175" s="170">
        <f>($D$20*D175+$E$20*E175+$F$20*F175+$G$20*G175+$H$20*H175)/$G$9</f>
        <v>2.9</v>
      </c>
      <c r="Q175" s="171"/>
      <c r="R175" s="174">
        <f>($D$20*D175+$E$20*E175+$F$20*F175+$G$20*G175+$H$20*H175)/$G$9</f>
        <v>2.9</v>
      </c>
      <c r="S175" s="215"/>
      <c r="U175" s="215"/>
    </row>
    <row r="176" spans="2:21" s="43" customFormat="1" ht="12" customHeight="1">
      <c r="B176" s="216"/>
      <c r="C176" s="193" t="s">
        <v>259</v>
      </c>
      <c r="D176" s="334">
        <f t="shared" ref="D176" si="75">D175/$G$9</f>
        <v>0</v>
      </c>
      <c r="E176" s="334">
        <f t="shared" ref="E176" si="76">E175/$G$9</f>
        <v>3.3333333333333333E-2</v>
      </c>
      <c r="F176" s="334">
        <f t="shared" ref="F176" si="77">F175/$G$9</f>
        <v>0.33333333333333331</v>
      </c>
      <c r="G176" s="334">
        <f t="shared" ref="G176" si="78">G175/$G$9</f>
        <v>0.33333333333333331</v>
      </c>
      <c r="H176" s="334">
        <f t="shared" ref="H176" si="79">H175/$G$9</f>
        <v>0.3</v>
      </c>
      <c r="I176" s="134"/>
      <c r="J176" s="161"/>
      <c r="K176" s="42"/>
      <c r="L176" s="42"/>
      <c r="M176" s="42"/>
      <c r="P176" s="214"/>
      <c r="S176" s="215"/>
      <c r="U176" s="215"/>
    </row>
    <row r="177" spans="2:21" s="43" customFormat="1" ht="12" customHeight="1">
      <c r="B177" s="216"/>
      <c r="C177" s="217"/>
      <c r="D177" s="218"/>
      <c r="E177" s="219"/>
      <c r="F177" s="219"/>
      <c r="H177" s="42"/>
      <c r="I177" s="330"/>
      <c r="J177" s="220"/>
      <c r="K177" s="42"/>
      <c r="L177" s="42"/>
      <c r="M177" s="42"/>
      <c r="S177" s="215"/>
      <c r="U177" s="215"/>
    </row>
    <row r="178" spans="2:21" s="43" customFormat="1" ht="12" customHeight="1">
      <c r="B178" s="321" t="s">
        <v>13</v>
      </c>
      <c r="C178" s="15" t="s">
        <v>326</v>
      </c>
      <c r="D178" s="7"/>
      <c r="E178" s="46"/>
      <c r="F178" s="46"/>
      <c r="G178" s="46"/>
      <c r="H178" s="46"/>
      <c r="I178" s="46"/>
      <c r="J178" s="46"/>
      <c r="K178" s="46"/>
      <c r="L178" s="46"/>
      <c r="M178" s="46"/>
      <c r="N178" s="85" t="s">
        <v>113</v>
      </c>
      <c r="O178" s="7"/>
      <c r="P178" s="85" t="s">
        <v>114</v>
      </c>
      <c r="Q178" s="7"/>
      <c r="R178" s="194" t="s">
        <v>171</v>
      </c>
      <c r="S178" s="215"/>
      <c r="U178" s="215"/>
    </row>
    <row r="179" spans="2:21" s="43" customFormat="1" ht="5.25" customHeight="1">
      <c r="B179" s="7"/>
      <c r="C179" s="6"/>
      <c r="D179" s="7"/>
      <c r="E179" s="46"/>
      <c r="F179" s="46"/>
      <c r="G179" s="46"/>
      <c r="H179" s="46"/>
      <c r="I179" s="46"/>
      <c r="J179" s="46"/>
      <c r="K179" s="46"/>
      <c r="L179" s="46"/>
      <c r="M179" s="46"/>
      <c r="N179" s="46"/>
      <c r="O179" s="7"/>
      <c r="P179" s="7"/>
      <c r="Q179" s="7"/>
      <c r="R179" s="7"/>
      <c r="S179" s="215"/>
      <c r="U179" s="215"/>
    </row>
    <row r="180" spans="2:21" s="43" customFormat="1" ht="12" customHeight="1">
      <c r="B180" s="7"/>
      <c r="C180" s="323" t="s">
        <v>6</v>
      </c>
      <c r="D180" s="325">
        <v>0</v>
      </c>
      <c r="E180" s="328">
        <v>1</v>
      </c>
      <c r="F180" s="328">
        <v>2</v>
      </c>
      <c r="G180" s="328">
        <v>3</v>
      </c>
      <c r="H180" s="326">
        <v>4</v>
      </c>
      <c r="I180" s="46" t="s">
        <v>12</v>
      </c>
      <c r="J180" s="46"/>
      <c r="K180" s="46"/>
      <c r="L180" s="46"/>
      <c r="M180" s="46"/>
      <c r="N180" s="46"/>
      <c r="O180" s="7"/>
      <c r="P180" s="49"/>
      <c r="Q180" s="197"/>
      <c r="R180" s="7"/>
      <c r="S180" s="215"/>
      <c r="U180" s="215"/>
    </row>
    <row r="181" spans="2:21" s="43" customFormat="1" ht="12" customHeight="1">
      <c r="B181" s="7"/>
      <c r="C181" s="323"/>
      <c r="D181" s="118">
        <v>1</v>
      </c>
      <c r="E181" s="118">
        <v>1</v>
      </c>
      <c r="F181" s="118">
        <v>11</v>
      </c>
      <c r="G181" s="118">
        <v>9</v>
      </c>
      <c r="H181" s="119">
        <v>8</v>
      </c>
      <c r="I181" s="46"/>
      <c r="J181" s="46"/>
      <c r="K181" s="46"/>
      <c r="L181" s="46"/>
      <c r="M181" s="14"/>
      <c r="N181" s="116">
        <f>SUM(D181:H181)</f>
        <v>30</v>
      </c>
      <c r="O181" s="23"/>
      <c r="P181" s="170">
        <f>($D$20*D181+$E$20*E181+$F$20*F181+$G$20*G181+$H$20*H181)/$G$9</f>
        <v>2.7333333333333334</v>
      </c>
      <c r="Q181" s="171"/>
      <c r="R181" s="174">
        <f>($D$20*D181+$E$20*E181+$F$20*F181+$G$20*G181+$H$20*H181)/$G$9</f>
        <v>2.7333333333333334</v>
      </c>
      <c r="S181" s="215"/>
      <c r="U181" s="215"/>
    </row>
    <row r="182" spans="2:21" s="43" customFormat="1" ht="12" customHeight="1">
      <c r="B182" s="216"/>
      <c r="C182" s="193" t="s">
        <v>259</v>
      </c>
      <c r="D182" s="334">
        <f t="shared" ref="D182" si="80">D181/$G$9</f>
        <v>3.3333333333333333E-2</v>
      </c>
      <c r="E182" s="334">
        <f t="shared" ref="E182" si="81">E181/$G$9</f>
        <v>3.3333333333333333E-2</v>
      </c>
      <c r="F182" s="334">
        <f t="shared" ref="F182" si="82">F181/$G$9</f>
        <v>0.36666666666666664</v>
      </c>
      <c r="G182" s="334">
        <f t="shared" ref="G182" si="83">G181/$G$9</f>
        <v>0.3</v>
      </c>
      <c r="H182" s="334">
        <f t="shared" ref="H182" si="84">H181/$G$9</f>
        <v>0.26666666666666666</v>
      </c>
      <c r="I182" s="134"/>
      <c r="J182" s="161"/>
      <c r="K182" s="42"/>
      <c r="L182" s="42"/>
      <c r="M182" s="42"/>
      <c r="P182" s="214"/>
      <c r="S182" s="215"/>
      <c r="U182" s="215"/>
    </row>
    <row r="183" spans="2:21" s="43" customFormat="1" ht="4.5" customHeight="1">
      <c r="B183" s="216"/>
      <c r="C183" s="217"/>
      <c r="D183" s="218"/>
      <c r="E183" s="219"/>
      <c r="F183" s="219"/>
      <c r="H183" s="42"/>
      <c r="I183" s="330"/>
      <c r="J183" s="220"/>
      <c r="K183" s="42"/>
      <c r="L183" s="42"/>
      <c r="M183" s="42"/>
      <c r="S183" s="215"/>
      <c r="U183" s="215"/>
    </row>
    <row r="184" spans="2:21" s="43" customFormat="1" ht="12" customHeight="1">
      <c r="B184" s="321" t="s">
        <v>15</v>
      </c>
      <c r="C184" s="15" t="s">
        <v>327</v>
      </c>
      <c r="D184" s="7"/>
      <c r="E184" s="46"/>
      <c r="F184" s="46"/>
      <c r="G184" s="46"/>
      <c r="H184" s="46"/>
      <c r="I184" s="46"/>
      <c r="J184" s="46"/>
      <c r="K184" s="46"/>
      <c r="L184" s="46"/>
      <c r="M184" s="46"/>
      <c r="N184" s="85" t="s">
        <v>113</v>
      </c>
      <c r="O184" s="7"/>
      <c r="P184" s="85" t="s">
        <v>114</v>
      </c>
      <c r="Q184" s="7"/>
      <c r="R184" s="194" t="s">
        <v>171</v>
      </c>
      <c r="S184" s="215"/>
      <c r="U184" s="215"/>
    </row>
    <row r="185" spans="2:21" s="43" customFormat="1" ht="4.5" customHeight="1">
      <c r="B185" s="7"/>
      <c r="C185" s="6"/>
      <c r="D185" s="7"/>
      <c r="E185" s="46"/>
      <c r="F185" s="46"/>
      <c r="G185" s="46"/>
      <c r="H185" s="46"/>
      <c r="I185" s="46"/>
      <c r="J185" s="46"/>
      <c r="K185" s="46"/>
      <c r="L185" s="46"/>
      <c r="M185" s="46"/>
      <c r="N185" s="46"/>
      <c r="O185" s="7"/>
      <c r="P185" s="7"/>
      <c r="Q185" s="7"/>
      <c r="R185" s="7"/>
      <c r="S185" s="215"/>
      <c r="U185" s="215"/>
    </row>
    <row r="186" spans="2:21" s="43" customFormat="1" ht="12" customHeight="1">
      <c r="B186" s="7"/>
      <c r="C186" s="323" t="s">
        <v>6</v>
      </c>
      <c r="D186" s="325">
        <v>0</v>
      </c>
      <c r="E186" s="328">
        <v>1</v>
      </c>
      <c r="F186" s="328">
        <v>2</v>
      </c>
      <c r="G186" s="328">
        <v>3</v>
      </c>
      <c r="H186" s="326">
        <v>4</v>
      </c>
      <c r="I186" s="46" t="s">
        <v>12</v>
      </c>
      <c r="J186" s="46"/>
      <c r="K186" s="46"/>
      <c r="L186" s="46"/>
      <c r="M186" s="46"/>
      <c r="N186" s="46"/>
      <c r="O186" s="7"/>
      <c r="P186" s="49"/>
      <c r="Q186" s="197"/>
      <c r="R186" s="7"/>
      <c r="S186" s="215"/>
      <c r="U186" s="215"/>
    </row>
    <row r="187" spans="2:21" s="43" customFormat="1" ht="12" customHeight="1">
      <c r="B187" s="7"/>
      <c r="C187" s="323"/>
      <c r="D187" s="118">
        <v>1</v>
      </c>
      <c r="E187" s="118">
        <v>3</v>
      </c>
      <c r="F187" s="118">
        <v>10</v>
      </c>
      <c r="G187" s="118">
        <v>14</v>
      </c>
      <c r="H187" s="119">
        <v>2</v>
      </c>
      <c r="I187" s="46"/>
      <c r="J187" s="46"/>
      <c r="K187" s="46"/>
      <c r="L187" s="46"/>
      <c r="M187" s="14"/>
      <c r="N187" s="116">
        <f>SUM(D187:H187)</f>
        <v>30</v>
      </c>
      <c r="O187" s="23"/>
      <c r="P187" s="170">
        <f>($D$20*D187+$E$20*E187+$F$20*F187+$G$20*G187+$H$20*H187)/$G$9</f>
        <v>2.4333333333333331</v>
      </c>
      <c r="Q187" s="171"/>
      <c r="R187" s="174">
        <f>($D$20*D187+$E$20*E187+$F$20*F187+$G$20*G187+$H$20*H187)/$G$9</f>
        <v>2.4333333333333331</v>
      </c>
      <c r="S187" s="215"/>
      <c r="U187" s="215"/>
    </row>
    <row r="188" spans="2:21" s="43" customFormat="1" ht="12" customHeight="1">
      <c r="B188" s="216"/>
      <c r="C188" s="193" t="s">
        <v>259</v>
      </c>
      <c r="D188" s="334">
        <f t="shared" ref="D188" si="85">D187/$G$9</f>
        <v>3.3333333333333333E-2</v>
      </c>
      <c r="E188" s="334">
        <f t="shared" ref="E188" si="86">E187/$G$9</f>
        <v>0.1</v>
      </c>
      <c r="F188" s="334">
        <f t="shared" ref="F188" si="87">F187/$G$9</f>
        <v>0.33333333333333331</v>
      </c>
      <c r="G188" s="334">
        <f t="shared" ref="G188" si="88">G187/$G$9</f>
        <v>0.46666666666666667</v>
      </c>
      <c r="H188" s="334">
        <f t="shared" ref="H188" si="89">H187/$G$9</f>
        <v>6.6666666666666666E-2</v>
      </c>
      <c r="I188" s="134"/>
      <c r="J188" s="161"/>
      <c r="K188" s="42"/>
      <c r="L188" s="42"/>
      <c r="M188" s="42"/>
      <c r="P188" s="214"/>
      <c r="S188" s="215"/>
      <c r="U188" s="215"/>
    </row>
    <row r="189" spans="2:21" s="43" customFormat="1" ht="4.5" customHeight="1">
      <c r="B189" s="216"/>
      <c r="C189" s="217"/>
      <c r="D189" s="218"/>
      <c r="E189" s="219"/>
      <c r="F189" s="219"/>
      <c r="H189" s="42"/>
      <c r="I189" s="330"/>
      <c r="J189" s="220"/>
      <c r="K189" s="42"/>
      <c r="L189" s="42"/>
      <c r="M189" s="42"/>
      <c r="S189" s="215"/>
      <c r="U189" s="215"/>
    </row>
    <row r="190" spans="2:21" s="43" customFormat="1" ht="12" customHeight="1">
      <c r="B190" s="321" t="s">
        <v>16</v>
      </c>
      <c r="C190" s="15" t="s">
        <v>328</v>
      </c>
      <c r="D190" s="7"/>
      <c r="E190" s="46"/>
      <c r="F190" s="46"/>
      <c r="G190" s="46"/>
      <c r="H190" s="46"/>
      <c r="I190" s="46"/>
      <c r="J190" s="46"/>
      <c r="K190" s="46"/>
      <c r="L190" s="46"/>
      <c r="M190" s="46"/>
      <c r="N190" s="85" t="s">
        <v>113</v>
      </c>
      <c r="O190" s="7"/>
      <c r="P190" s="85" t="s">
        <v>114</v>
      </c>
      <c r="Q190" s="7"/>
      <c r="R190" s="194" t="s">
        <v>171</v>
      </c>
      <c r="S190" s="215"/>
      <c r="U190" s="215"/>
    </row>
    <row r="191" spans="2:21" s="43" customFormat="1" ht="3.75" customHeight="1">
      <c r="B191" s="7"/>
      <c r="C191" s="6"/>
      <c r="D191" s="7"/>
      <c r="E191" s="46"/>
      <c r="F191" s="46"/>
      <c r="G191" s="46"/>
      <c r="H191" s="46"/>
      <c r="I191" s="46"/>
      <c r="J191" s="46"/>
      <c r="K191" s="46"/>
      <c r="L191" s="46"/>
      <c r="M191" s="46"/>
      <c r="N191" s="46"/>
      <c r="O191" s="7"/>
      <c r="P191" s="7"/>
      <c r="Q191" s="7"/>
      <c r="R191" s="7"/>
      <c r="S191" s="215"/>
      <c r="U191" s="215"/>
    </row>
    <row r="192" spans="2:21" s="43" customFormat="1" ht="12" customHeight="1">
      <c r="B192" s="7"/>
      <c r="C192" s="323" t="s">
        <v>6</v>
      </c>
      <c r="D192" s="325">
        <v>0</v>
      </c>
      <c r="E192" s="328">
        <v>1</v>
      </c>
      <c r="F192" s="328">
        <v>2</v>
      </c>
      <c r="G192" s="328">
        <v>3</v>
      </c>
      <c r="H192" s="326">
        <v>4</v>
      </c>
      <c r="I192" s="46" t="s">
        <v>12</v>
      </c>
      <c r="J192" s="46"/>
      <c r="K192" s="46"/>
      <c r="L192" s="46"/>
      <c r="M192" s="46"/>
      <c r="N192" s="46"/>
      <c r="O192" s="7"/>
      <c r="P192" s="49"/>
      <c r="Q192" s="197"/>
      <c r="R192" s="7"/>
      <c r="S192" s="215"/>
      <c r="U192" s="215"/>
    </row>
    <row r="193" spans="2:21" s="43" customFormat="1" ht="15" customHeight="1">
      <c r="B193" s="7"/>
      <c r="C193" s="323"/>
      <c r="D193" s="118">
        <v>0</v>
      </c>
      <c r="E193" s="118">
        <v>2</v>
      </c>
      <c r="F193" s="118">
        <v>8</v>
      </c>
      <c r="G193" s="118">
        <v>15</v>
      </c>
      <c r="H193" s="119">
        <v>5</v>
      </c>
      <c r="I193" s="46"/>
      <c r="J193" s="46"/>
      <c r="K193" s="46"/>
      <c r="L193" s="46"/>
      <c r="M193" s="14"/>
      <c r="N193" s="116">
        <f>SUM(D193:H193)</f>
        <v>30</v>
      </c>
      <c r="O193" s="23"/>
      <c r="P193" s="170">
        <f>($D$20*D193+$E$20*E193+$F$20*F193+$G$20*G193+$H$20*H193)/$G$9</f>
        <v>2.7666666666666666</v>
      </c>
      <c r="Q193" s="171"/>
      <c r="R193" s="174">
        <f>($D$20*D193+$E$20*E193+$F$20*F193+$G$20*G193+$H$20*H193)/$G$9</f>
        <v>2.7666666666666666</v>
      </c>
      <c r="S193" s="221"/>
      <c r="U193" s="215"/>
    </row>
    <row r="194" spans="2:21" s="43" customFormat="1" ht="10.5" customHeight="1">
      <c r="B194" s="216"/>
      <c r="C194" s="193" t="s">
        <v>259</v>
      </c>
      <c r="D194" s="334">
        <f t="shared" ref="D194" si="90">D193/$G$9</f>
        <v>0</v>
      </c>
      <c r="E194" s="334">
        <f t="shared" ref="E194" si="91">E193/$G$9</f>
        <v>6.6666666666666666E-2</v>
      </c>
      <c r="F194" s="334">
        <f t="shared" ref="F194" si="92">F193/$G$9</f>
        <v>0.26666666666666666</v>
      </c>
      <c r="G194" s="334">
        <f t="shared" ref="G194" si="93">G193/$G$9</f>
        <v>0.5</v>
      </c>
      <c r="H194" s="334">
        <f t="shared" ref="H194" si="94">H193/$G$9</f>
        <v>0.16666666666666666</v>
      </c>
      <c r="I194" s="134"/>
      <c r="J194" s="161"/>
      <c r="K194" s="42"/>
      <c r="L194" s="42"/>
      <c r="M194" s="42"/>
      <c r="P194" s="214"/>
      <c r="S194" s="215"/>
      <c r="U194" s="215"/>
    </row>
    <row r="195" spans="2:21" s="43" customFormat="1" ht="10.5" customHeight="1">
      <c r="B195" s="216"/>
      <c r="J195" s="161"/>
      <c r="K195" s="42"/>
      <c r="L195" s="42"/>
      <c r="M195" s="42"/>
      <c r="P195" s="214"/>
      <c r="S195" s="215"/>
      <c r="U195" s="215"/>
    </row>
    <row r="196" spans="2:21" s="43" customFormat="1" ht="24.75" customHeight="1">
      <c r="B196" s="2" t="s">
        <v>19</v>
      </c>
      <c r="C196" s="383" t="s">
        <v>329</v>
      </c>
      <c r="D196" s="383"/>
      <c r="E196" s="383"/>
      <c r="F196" s="383"/>
      <c r="G196" s="383"/>
      <c r="H196" s="383"/>
      <c r="I196" s="383"/>
      <c r="J196" s="383"/>
      <c r="K196" s="383"/>
      <c r="L196" s="383"/>
      <c r="M196" s="383"/>
      <c r="N196" s="46"/>
      <c r="O196" s="7"/>
      <c r="P196" s="7"/>
      <c r="Q196" s="7"/>
      <c r="R196" s="7"/>
      <c r="S196" s="215"/>
      <c r="U196" s="215"/>
    </row>
    <row r="197" spans="2:21" s="43" customFormat="1" ht="10.5" customHeight="1">
      <c r="B197" s="7"/>
      <c r="C197" s="7"/>
      <c r="D197" s="7"/>
      <c r="E197" s="7"/>
      <c r="F197" s="7"/>
      <c r="G197" s="7"/>
      <c r="H197" s="7"/>
      <c r="I197" s="7"/>
      <c r="J197" s="7"/>
      <c r="K197" s="7"/>
      <c r="L197" s="7"/>
      <c r="M197" s="7"/>
      <c r="N197" s="46"/>
      <c r="O197" s="7"/>
      <c r="P197" s="7"/>
      <c r="Q197" s="7"/>
      <c r="R197" s="7"/>
      <c r="S197" s="215"/>
      <c r="U197" s="215"/>
    </row>
    <row r="198" spans="2:21" s="43" customFormat="1" ht="15" customHeight="1">
      <c r="B198" s="7"/>
      <c r="C198" s="317" t="s">
        <v>330</v>
      </c>
      <c r="D198" s="122">
        <v>16</v>
      </c>
      <c r="E198" s="317" t="s">
        <v>331</v>
      </c>
      <c r="F198" s="122">
        <v>6</v>
      </c>
      <c r="G198" s="317" t="s">
        <v>332</v>
      </c>
      <c r="H198" s="122">
        <v>2</v>
      </c>
      <c r="I198" s="325" t="s">
        <v>333</v>
      </c>
      <c r="J198" s="122">
        <v>4</v>
      </c>
      <c r="K198" s="325" t="s">
        <v>334</v>
      </c>
      <c r="L198" s="122">
        <v>2</v>
      </c>
      <c r="M198" s="7"/>
      <c r="N198" s="116">
        <f>D198+F198+H198+J198+L198+D200+F200</f>
        <v>30</v>
      </c>
      <c r="O198" s="7"/>
      <c r="P198" s="7"/>
      <c r="Q198" s="7"/>
      <c r="R198" s="172">
        <f>(D198*4+F198*0+H198*0+J198*0+L198*0+D200*0+F200*0)/$G$9</f>
        <v>2.1333333333333333</v>
      </c>
      <c r="S198" s="215"/>
      <c r="U198" s="215"/>
    </row>
    <row r="199" spans="2:21" s="43" customFormat="1" ht="9.75" customHeight="1">
      <c r="B199" s="46"/>
      <c r="C199" s="129" t="s">
        <v>259</v>
      </c>
      <c r="D199" s="334">
        <f t="shared" ref="D199" si="95">D198/$G$9</f>
        <v>0.53333333333333333</v>
      </c>
      <c r="E199" s="130"/>
      <c r="F199" s="334">
        <f t="shared" ref="F199" si="96">F198/$G$9</f>
        <v>0.2</v>
      </c>
      <c r="G199" s="332"/>
      <c r="H199" s="334">
        <f t="shared" ref="H199" si="97">H198/$G$9</f>
        <v>6.6666666666666666E-2</v>
      </c>
      <c r="I199" s="332"/>
      <c r="J199" s="334">
        <f t="shared" ref="J199" si="98">J198/$G$9</f>
        <v>0.13333333333333333</v>
      </c>
      <c r="K199" s="130"/>
      <c r="L199" s="334">
        <f t="shared" ref="L199" si="99">L198/$G$9</f>
        <v>6.6666666666666666E-2</v>
      </c>
      <c r="M199" s="134"/>
      <c r="N199" s="46"/>
      <c r="O199" s="46"/>
      <c r="P199" s="46"/>
      <c r="Q199" s="46"/>
      <c r="R199" s="194"/>
      <c r="S199" s="215"/>
      <c r="U199" s="215"/>
    </row>
    <row r="200" spans="2:21" s="43" customFormat="1" ht="15" customHeight="1">
      <c r="B200" s="216"/>
      <c r="C200" s="317" t="s">
        <v>335</v>
      </c>
      <c r="D200" s="122">
        <v>0</v>
      </c>
      <c r="E200" s="317" t="s">
        <v>336</v>
      </c>
      <c r="F200" s="122">
        <v>0</v>
      </c>
      <c r="G200" s="330"/>
      <c r="H200" s="330"/>
      <c r="J200" s="161"/>
      <c r="K200" s="42"/>
      <c r="L200" s="42"/>
      <c r="M200" s="42"/>
      <c r="P200" s="214"/>
      <c r="S200" s="215"/>
      <c r="U200" s="215"/>
    </row>
    <row r="201" spans="2:21" s="43" customFormat="1" ht="9.75" customHeight="1">
      <c r="B201" s="216"/>
      <c r="C201" s="129" t="s">
        <v>259</v>
      </c>
      <c r="D201" s="334">
        <f t="shared" ref="D201" si="100">D200/$G$9</f>
        <v>0</v>
      </c>
      <c r="E201" s="130"/>
      <c r="F201" s="334">
        <f t="shared" ref="F201" si="101">F200/$G$9</f>
        <v>0</v>
      </c>
      <c r="G201" s="338"/>
      <c r="H201" s="161"/>
      <c r="I201" s="330"/>
      <c r="J201" s="161"/>
      <c r="K201" s="42"/>
      <c r="L201" s="42"/>
      <c r="M201" s="42"/>
      <c r="S201" s="215"/>
    </row>
    <row r="202" spans="2:21" s="23" customFormat="1" ht="15" customHeight="1" thickBot="1">
      <c r="B202" s="84"/>
      <c r="C202" s="89"/>
      <c r="D202" s="90"/>
      <c r="E202" s="91"/>
      <c r="F202" s="91"/>
      <c r="H202" s="14"/>
      <c r="I202" s="38"/>
      <c r="J202" s="14"/>
      <c r="K202" s="14"/>
      <c r="L202" s="14"/>
      <c r="M202" s="14"/>
      <c r="N202" s="14"/>
      <c r="S202" s="77"/>
    </row>
    <row r="203" spans="2:21" s="23" customFormat="1" ht="21" customHeight="1" thickTop="1" thickBot="1">
      <c r="B203" s="84"/>
      <c r="C203" s="378" t="s">
        <v>362</v>
      </c>
      <c r="D203" s="379"/>
      <c r="E203" s="379"/>
      <c r="F203" s="379"/>
      <c r="G203" s="379"/>
      <c r="H203" s="379"/>
      <c r="I203" s="394">
        <f>(R157+R163+R169+R175+R181+R187+R193)/7</f>
        <v>2.8857142857142857</v>
      </c>
      <c r="J203" s="395"/>
      <c r="K203" s="396" t="s">
        <v>363</v>
      </c>
      <c r="L203" s="396"/>
      <c r="M203" s="396"/>
      <c r="N203" s="396"/>
      <c r="O203" s="396"/>
      <c r="P203" s="396"/>
      <c r="Q203" s="396"/>
      <c r="R203" s="397"/>
      <c r="S203" s="77"/>
    </row>
    <row r="204" spans="2:21" s="23" customFormat="1" ht="9.75" customHeight="1" thickTop="1" thickBot="1">
      <c r="B204" s="84"/>
      <c r="C204" s="92"/>
      <c r="D204" s="92"/>
      <c r="E204" s="92"/>
      <c r="F204" s="92"/>
      <c r="G204" s="92"/>
      <c r="H204" s="14"/>
      <c r="I204" s="14"/>
      <c r="N204" s="77"/>
    </row>
    <row r="205" spans="2:21" s="23" customFormat="1" ht="18.75" customHeight="1" thickTop="1" thickBot="1">
      <c r="B205" s="275"/>
      <c r="C205" s="389" t="s">
        <v>513</v>
      </c>
      <c r="D205" s="390"/>
      <c r="E205" s="390"/>
      <c r="F205" s="390"/>
      <c r="G205" s="390"/>
      <c r="H205" s="390"/>
      <c r="I205" s="394">
        <f>(R175+R130)/2</f>
        <v>2.4500000000000002</v>
      </c>
      <c r="J205" s="395"/>
      <c r="K205" s="396" t="s">
        <v>514</v>
      </c>
      <c r="L205" s="396"/>
      <c r="M205" s="396"/>
      <c r="N205" s="396"/>
      <c r="O205" s="396"/>
      <c r="P205" s="396"/>
      <c r="Q205" s="396"/>
      <c r="R205" s="397"/>
    </row>
    <row r="206" spans="2:21" s="7" customFormat="1" ht="9.75" customHeight="1" thickTop="1">
      <c r="S206" s="49"/>
    </row>
    <row r="207" spans="2:21" s="7" customFormat="1" ht="18.75" customHeight="1">
      <c r="B207" s="425" t="s">
        <v>337</v>
      </c>
      <c r="C207" s="425"/>
      <c r="D207" s="425"/>
      <c r="E207" s="425"/>
      <c r="F207" s="425"/>
      <c r="G207" s="425"/>
      <c r="H207" s="425"/>
      <c r="I207" s="425"/>
      <c r="J207" s="425"/>
      <c r="K207" s="425"/>
      <c r="L207" s="425"/>
      <c r="M207" s="425"/>
      <c r="N207" s="425"/>
      <c r="O207" s="57"/>
      <c r="P207" s="57"/>
      <c r="Q207" s="57"/>
      <c r="R207" s="57"/>
      <c r="S207" s="78"/>
      <c r="T207" s="78"/>
      <c r="U207" s="115"/>
    </row>
    <row r="208" spans="2:21" s="7" customFormat="1" ht="14.25" customHeight="1">
      <c r="N208" s="85" t="s">
        <v>113</v>
      </c>
      <c r="S208" s="49"/>
    </row>
    <row r="209" spans="2:20" s="7" customFormat="1" ht="22.5" customHeight="1">
      <c r="B209" s="2" t="s">
        <v>49</v>
      </c>
      <c r="C209" s="381" t="s">
        <v>468</v>
      </c>
      <c r="D209" s="381"/>
      <c r="E209" s="381"/>
      <c r="F209" s="381"/>
      <c r="G209" s="381"/>
      <c r="H209" s="381"/>
      <c r="I209" s="381"/>
      <c r="J209" s="381"/>
      <c r="K209" s="381"/>
      <c r="L209" s="381"/>
      <c r="M209" s="381"/>
      <c r="N209" s="116">
        <f>C211+C213+C215+C217+C219</f>
        <v>30</v>
      </c>
      <c r="R209" s="198" t="s">
        <v>365</v>
      </c>
      <c r="S209" s="223" t="s">
        <v>366</v>
      </c>
      <c r="T209" s="227"/>
    </row>
    <row r="210" spans="2:20" s="7" customFormat="1" ht="17.25" customHeight="1">
      <c r="B210" s="2"/>
      <c r="P210" s="106" t="s">
        <v>259</v>
      </c>
      <c r="R210" s="151">
        <f>P213+P215</f>
        <v>0.4</v>
      </c>
      <c r="S210" s="153">
        <f>P211+P217+P219</f>
        <v>0.6</v>
      </c>
      <c r="T210" s="230"/>
    </row>
    <row r="211" spans="2:20" s="7" customFormat="1">
      <c r="B211" s="59" t="s">
        <v>50</v>
      </c>
      <c r="C211" s="122">
        <v>17</v>
      </c>
      <c r="D211" s="423" t="s">
        <v>356</v>
      </c>
      <c r="E211" s="424"/>
      <c r="F211" s="424"/>
      <c r="G211" s="424"/>
      <c r="H211" s="424"/>
      <c r="I211" s="424"/>
      <c r="J211" s="424"/>
      <c r="K211" s="424"/>
      <c r="L211" s="424"/>
      <c r="M211" s="424"/>
      <c r="N211" s="424"/>
      <c r="P211" s="123">
        <f>(C211/$G$9)</f>
        <v>0.56666666666666665</v>
      </c>
      <c r="R211" s="43"/>
      <c r="S211" s="43"/>
      <c r="T211" s="43"/>
    </row>
    <row r="212" spans="2:20" s="7" customFormat="1" ht="4.5" customHeight="1">
      <c r="B212" s="18"/>
      <c r="C212" s="322"/>
      <c r="D212" s="44"/>
      <c r="E212" s="45"/>
      <c r="F212" s="45"/>
      <c r="G212" s="45"/>
      <c r="H212" s="45"/>
      <c r="I212" s="45"/>
      <c r="J212" s="45"/>
      <c r="K212" s="45"/>
      <c r="L212" s="45"/>
      <c r="M212" s="45"/>
      <c r="P212" s="95"/>
      <c r="R212" s="43"/>
      <c r="S212" s="215"/>
      <c r="T212" s="43"/>
    </row>
    <row r="213" spans="2:20" s="7" customFormat="1">
      <c r="B213" s="224" t="s">
        <v>51</v>
      </c>
      <c r="C213" s="122">
        <v>4</v>
      </c>
      <c r="D213" s="423" t="s">
        <v>357</v>
      </c>
      <c r="E213" s="424"/>
      <c r="F213" s="424"/>
      <c r="G213" s="424"/>
      <c r="H213" s="424"/>
      <c r="I213" s="424"/>
      <c r="J213" s="424"/>
      <c r="K213" s="424"/>
      <c r="L213" s="424"/>
      <c r="M213" s="424"/>
      <c r="N213" s="424"/>
      <c r="P213" s="123">
        <f>(C213/$G$9)</f>
        <v>0.13333333333333333</v>
      </c>
      <c r="R213" s="82"/>
      <c r="S213" s="231"/>
      <c r="T213" s="231"/>
    </row>
    <row r="214" spans="2:20" s="7" customFormat="1" ht="4.5" customHeight="1">
      <c r="B214" s="18"/>
      <c r="C214" s="322"/>
      <c r="D214" s="44"/>
      <c r="E214" s="45"/>
      <c r="F214" s="45"/>
      <c r="G214" s="45"/>
      <c r="H214" s="45"/>
      <c r="I214" s="45"/>
      <c r="J214" s="45"/>
      <c r="K214" s="45"/>
      <c r="L214" s="45"/>
      <c r="M214" s="45"/>
      <c r="P214" s="95"/>
      <c r="R214" s="43"/>
      <c r="S214" s="215"/>
      <c r="T214" s="43"/>
    </row>
    <row r="215" spans="2:20" s="7" customFormat="1" ht="25.5" customHeight="1">
      <c r="B215" s="99" t="s">
        <v>52</v>
      </c>
      <c r="C215" s="122">
        <v>8</v>
      </c>
      <c r="D215" s="414" t="s">
        <v>469</v>
      </c>
      <c r="E215" s="432"/>
      <c r="F215" s="432"/>
      <c r="G215" s="432"/>
      <c r="H215" s="432"/>
      <c r="I215" s="432"/>
      <c r="J215" s="432"/>
      <c r="K215" s="432"/>
      <c r="L215" s="432"/>
      <c r="M215" s="432"/>
      <c r="N215" s="432"/>
      <c r="P215" s="123">
        <f>(C215/$G$9)</f>
        <v>0.26666666666666666</v>
      </c>
      <c r="R215" s="82"/>
      <c r="S215" s="232"/>
      <c r="T215" s="232"/>
    </row>
    <row r="216" spans="2:20" s="7" customFormat="1" ht="4.5" customHeight="1">
      <c r="B216" s="18"/>
      <c r="C216" s="322"/>
      <c r="D216" s="44"/>
      <c r="E216" s="45"/>
      <c r="F216" s="45"/>
      <c r="G216" s="45"/>
      <c r="H216" s="45"/>
      <c r="I216" s="45"/>
      <c r="J216" s="45"/>
      <c r="K216" s="45"/>
      <c r="L216" s="45"/>
      <c r="M216" s="45"/>
      <c r="P216" s="95"/>
      <c r="R216" s="43"/>
      <c r="S216" s="215"/>
      <c r="T216" s="232"/>
    </row>
    <row r="217" spans="2:20" s="7" customFormat="1">
      <c r="B217" s="59" t="s">
        <v>53</v>
      </c>
      <c r="C217" s="122">
        <v>0</v>
      </c>
      <c r="D217" s="423" t="s">
        <v>359</v>
      </c>
      <c r="E217" s="424"/>
      <c r="F217" s="424"/>
      <c r="G217" s="424"/>
      <c r="H217" s="424"/>
      <c r="I217" s="424"/>
      <c r="J217" s="424"/>
      <c r="K217" s="424"/>
      <c r="L217" s="424"/>
      <c r="M217" s="424"/>
      <c r="N217" s="424"/>
      <c r="P217" s="123">
        <f>(C217/$G$9)</f>
        <v>0</v>
      </c>
      <c r="R217" s="82"/>
      <c r="S217" s="232"/>
      <c r="T217" s="232"/>
    </row>
    <row r="218" spans="2:20" s="7" customFormat="1" ht="4.5" customHeight="1">
      <c r="B218" s="18"/>
      <c r="C218" s="322"/>
      <c r="D218" s="44"/>
      <c r="E218" s="45"/>
      <c r="F218" s="45"/>
      <c r="G218" s="45"/>
      <c r="H218" s="45"/>
      <c r="I218" s="45"/>
      <c r="J218" s="45"/>
      <c r="K218" s="45"/>
      <c r="L218" s="45"/>
      <c r="M218" s="45"/>
      <c r="P218" s="95"/>
      <c r="R218" s="43"/>
      <c r="S218" s="215"/>
      <c r="T218" s="43"/>
    </row>
    <row r="219" spans="2:20" s="7" customFormat="1">
      <c r="B219" s="59" t="s">
        <v>54</v>
      </c>
      <c r="C219" s="122">
        <v>1</v>
      </c>
      <c r="D219" s="423" t="s">
        <v>470</v>
      </c>
      <c r="E219" s="424"/>
      <c r="F219" s="424"/>
      <c r="G219" s="424"/>
      <c r="H219" s="424"/>
      <c r="I219" s="424"/>
      <c r="J219" s="424"/>
      <c r="K219" s="424"/>
      <c r="L219" s="424"/>
      <c r="M219" s="424"/>
      <c r="N219" s="424"/>
      <c r="P219" s="123">
        <f>(C219/$G$9)</f>
        <v>3.3333333333333333E-2</v>
      </c>
      <c r="R219" s="82"/>
      <c r="S219" s="215"/>
      <c r="T219" s="233"/>
    </row>
    <row r="220" spans="2:20" s="7" customFormat="1" ht="4.5" customHeight="1">
      <c r="B220" s="2"/>
      <c r="C220" s="194"/>
      <c r="D220" s="45"/>
      <c r="E220" s="45"/>
      <c r="F220" s="45"/>
      <c r="G220" s="45"/>
      <c r="H220" s="45"/>
      <c r="I220" s="45"/>
      <c r="J220" s="45"/>
      <c r="K220" s="45"/>
      <c r="L220" s="45"/>
      <c r="M220" s="45"/>
      <c r="P220" s="95"/>
      <c r="R220" s="43"/>
      <c r="S220" s="215"/>
      <c r="T220" s="43"/>
    </row>
    <row r="221" spans="2:20">
      <c r="R221" s="69"/>
      <c r="S221" s="234"/>
      <c r="T221" s="69"/>
    </row>
  </sheetData>
  <mergeCells count="36">
    <mergeCell ref="D219:N219"/>
    <mergeCell ref="B207:N207"/>
    <mergeCell ref="C209:M209"/>
    <mergeCell ref="D211:N211"/>
    <mergeCell ref="D213:N213"/>
    <mergeCell ref="D215:N215"/>
    <mergeCell ref="D217:N217"/>
    <mergeCell ref="K203:R203"/>
    <mergeCell ref="I107:J107"/>
    <mergeCell ref="C110:F110"/>
    <mergeCell ref="I114:J114"/>
    <mergeCell ref="G119:H119"/>
    <mergeCell ref="C128:M128"/>
    <mergeCell ref="B135:C135"/>
    <mergeCell ref="I135:J135"/>
    <mergeCell ref="C143:H143"/>
    <mergeCell ref="K143:R143"/>
    <mergeCell ref="C172:M172"/>
    <mergeCell ref="C196:M196"/>
    <mergeCell ref="I143:J143"/>
    <mergeCell ref="C205:H205"/>
    <mergeCell ref="I205:J205"/>
    <mergeCell ref="K205:R205"/>
    <mergeCell ref="C101:M101"/>
    <mergeCell ref="B2:R2"/>
    <mergeCell ref="E3:H3"/>
    <mergeCell ref="B5:C5"/>
    <mergeCell ref="C9:F9"/>
    <mergeCell ref="C11:E12"/>
    <mergeCell ref="E85:F85"/>
    <mergeCell ref="H85:J85"/>
    <mergeCell ref="C88:F88"/>
    <mergeCell ref="C91:M91"/>
    <mergeCell ref="C96:M96"/>
    <mergeCell ref="C203:H203"/>
    <mergeCell ref="I203:J203"/>
  </mergeCells>
  <conditionalFormatting sqref="N209 N151 N157 N163 N169 N175 N181 N187 N193 N198 N140 N136 N130 N125 N119 N114 N107 N103 N98 N93 N70 N66 N61 N56 N51 N46 N41 N36 N31 N26 N21 N11">
    <cfRule type="cellIs" dxfId="2" priority="94" operator="greaterThan">
      <formula>$G$9</formula>
    </cfRule>
    <cfRule type="cellIs" dxfId="1" priority="95" operator="lessThan">
      <formula>$G$9</formula>
    </cfRule>
    <cfRule type="cellIs" dxfId="0" priority="96" operator="equal">
      <formula>$G$9</formula>
    </cfRule>
  </conditionalFormatting>
  <pageMargins left="0" right="0" top="0" bottom="0" header="0" footer="0"/>
  <pageSetup paperSize="9" scale="95"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Folhas de cálculo</vt:lpstr>
      </vt:variant>
      <vt:variant>
        <vt:i4>6</vt:i4>
      </vt:variant>
    </vt:vector>
  </HeadingPairs>
  <TitlesOfParts>
    <vt:vector size="6" baseType="lpstr">
      <vt:lpstr>NOTAS</vt:lpstr>
      <vt:lpstr>RESUMO</vt:lpstr>
      <vt:lpstr>ÍNDICE ALUNO</vt:lpstr>
      <vt:lpstr>ÍNDICE DOCENTES</vt:lpstr>
      <vt:lpstr>ÍNDICE EE</vt:lpstr>
      <vt:lpstr>ÍNDICE OPERACIONAIS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Andreia Jaqueta Ferreira</dc:creator>
  <cp:lastModifiedBy>Andreia Jaqueta Ferreira</cp:lastModifiedBy>
  <cp:lastPrinted>2016-10-25T16:23:52Z</cp:lastPrinted>
  <dcterms:created xsi:type="dcterms:W3CDTF">2016-03-07T13:44:05Z</dcterms:created>
  <dcterms:modified xsi:type="dcterms:W3CDTF">2016-11-09T22:57:19Z</dcterms:modified>
</cp:coreProperties>
</file>